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975"/>
  </bookViews>
  <sheets>
    <sheet name="Schema Rediconto Finanziario" sheetId="1" r:id="rId1"/>
    <sheet name="Linee guida RF" sheetId="2" r:id="rId2"/>
  </sheets>
  <definedNames>
    <definedName name="_xlnm._FilterDatabase" localSheetId="0" hidden="1">'Schema Rediconto Finanziario'!$A$4:$C$119</definedName>
    <definedName name="_xlnm.Print_Area" localSheetId="1">'Linee guida RF'!$A$1:$E$110</definedName>
    <definedName name="_xlnm.Print_Area" localSheetId="0">'Schema Rediconto Finanziario'!$A$1:$D$132</definedName>
    <definedName name="_xlnm.Print_Titles" localSheetId="1">'Linee guida RF'!$1:$3</definedName>
  </definedNames>
  <calcPr calcId="125725"/>
</workbook>
</file>

<file path=xl/calcChain.xml><?xml version="1.0" encoding="utf-8"?>
<calcChain xmlns="http://schemas.openxmlformats.org/spreadsheetml/2006/main">
  <c r="C108" i="1"/>
  <c r="C110"/>
  <c r="C107"/>
  <c r="C26"/>
  <c r="C77"/>
  <c r="C25"/>
  <c r="D115"/>
  <c r="D109"/>
  <c r="C116" l="1"/>
  <c r="C101"/>
  <c r="C13"/>
  <c r="D116"/>
  <c r="D105"/>
  <c r="D95"/>
  <c r="D92"/>
  <c r="D89"/>
  <c r="D75"/>
  <c r="D81" s="1"/>
  <c r="D73"/>
  <c r="D67"/>
  <c r="D97" s="1"/>
  <c r="D57"/>
  <c r="D54"/>
  <c r="D38"/>
  <c r="D27"/>
  <c r="D24"/>
  <c r="D20"/>
  <c r="D15"/>
  <c r="D12"/>
  <c r="D113" l="1"/>
  <c r="D59"/>
  <c r="D28"/>
  <c r="D118" l="1"/>
  <c r="C27"/>
  <c r="C109"/>
  <c r="C15" l="1"/>
  <c r="C12" l="1"/>
  <c r="C89" l="1"/>
  <c r="C81"/>
  <c r="C24"/>
  <c r="C20"/>
  <c r="C28" l="1"/>
  <c r="C95"/>
  <c r="C92"/>
  <c r="C73"/>
  <c r="C38" l="1"/>
  <c r="C54" l="1"/>
  <c r="C105" l="1"/>
  <c r="C113" s="1"/>
  <c r="C67"/>
  <c r="C57"/>
  <c r="C59" s="1"/>
  <c r="C97" l="1"/>
  <c r="C115" s="1"/>
  <c r="C103" i="2"/>
  <c r="C107" s="1"/>
  <c r="C90"/>
  <c r="C87"/>
  <c r="C84"/>
  <c r="C76"/>
  <c r="C68"/>
  <c r="C62"/>
  <c r="C53"/>
  <c r="C50"/>
  <c r="C35"/>
  <c r="C25"/>
  <c r="C22"/>
  <c r="C18"/>
  <c r="C13"/>
  <c r="C10"/>
  <c r="C26" s="1"/>
  <c r="C55" s="1"/>
  <c r="C118" i="1" l="1"/>
  <c r="C92" i="2"/>
  <c r="C108" s="1"/>
  <c r="C110" s="1"/>
</calcChain>
</file>

<file path=xl/comments1.xml><?xml version="1.0" encoding="utf-8"?>
<comments xmlns="http://schemas.openxmlformats.org/spreadsheetml/2006/main">
  <authors>
    <author>Lucia Burdi</author>
  </authors>
  <commentList>
    <comment ref="E105" authorId="0">
      <text>
        <r>
          <rPr>
            <b/>
            <sz val="9"/>
            <color indexed="81"/>
            <rFont val="Tahoma"/>
            <family val="2"/>
          </rPr>
          <t>Lucia Burdi:</t>
        </r>
        <r>
          <rPr>
            <sz val="9"/>
            <color indexed="81"/>
            <rFont val="Tahoma"/>
            <family val="2"/>
          </rPr>
          <t xml:space="preserve">
Le Aziende del sistema sanitario regionale non sono tenute a compilare tale voce del RF perche le stesse non contraggono mutui</t>
        </r>
      </text>
    </comment>
  </commentList>
</comments>
</file>

<file path=xl/sharedStrings.xml><?xml version="1.0" encoding="utf-8"?>
<sst xmlns="http://schemas.openxmlformats.org/spreadsheetml/2006/main" count="649" uniqueCount="285">
  <si>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</si>
  <si>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</si>
  <si>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</si>
  <si>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</si>
  <si>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</si>
  <si>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</si>
  <si>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</si>
  <si>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</si>
  <si>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</si>
  <si>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</si>
  <si>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</si>
  <si>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</si>
  <si>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</si>
  <si>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</si>
  <si>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</si>
  <si>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</si>
  <si>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</si>
  <si>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</si>
  <si>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</si>
  <si>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</si>
  <si>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</si>
  <si>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</si>
  <si>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</si>
  <si>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</si>
  <si>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</si>
  <si>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</si>
  <si>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</si>
  <si>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</si>
  <si>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</si>
  <si>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</si>
  <si>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</si>
  <si>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</si>
  <si>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</si>
  <si>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</si>
  <si>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</si>
  <si>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</si>
  <si>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</si>
  <si>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</si>
  <si>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</si>
  <si>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</si>
  <si>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</si>
  <si>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</si>
  <si>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</si>
  <si>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</si>
  <si>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</si>
  <si>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</si>
  <si>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</si>
  <si>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</si>
  <si>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</si>
  <si>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</si>
  <si>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</si>
  <si>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</si>
  <si>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</si>
  <si>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</si>
  <si>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</si>
  <si>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</si>
  <si>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</si>
  <si>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</si>
  <si>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</si>
  <si>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</si>
  <si>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</si>
  <si>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</si>
  <si>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</si>
  <si>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</si>
  <si>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</si>
  <si>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</si>
  <si>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</si>
  <si>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</si>
  <si>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</si>
  <si>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</si>
  <si>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</si>
  <si>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</si>
  <si>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</si>
  <si>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</si>
  <si>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</si>
  <si>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</si>
  <si>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</si>
  <si>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</si>
  <si>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</si>
  <si>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</si>
  <si>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</si>
  <si>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</si>
  <si>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</si>
  <si>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</si>
  <si>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</si>
  <si>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</si>
  <si>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</si>
  <si>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</si>
  <si>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</si>
  <si>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</si>
  <si>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</si>
  <si>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</si>
  <si>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</si>
  <si>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</si>
  <si>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</si>
  <si>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</si>
  <si>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</si>
  <si>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</si>
  <si>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</si>
  <si>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contributi in c/capitale da regione e da altri</t>
  </si>
  <si>
    <t>altri aumenti/diminuzioni al patrimonio netto*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</si>
  <si>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</si>
  <si>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</si>
  <si>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</si>
  <si>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</si>
  <si>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</si>
  <si>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</si>
  <si>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SCHEMA DI RENDICONTO FINANZIARIO</t>
  </si>
  <si>
    <t>aumenti/diminuzioni nette contabili al patrimonio netto</t>
  </si>
  <si>
    <t>Squadratura tra il valore delle disponibilità liquide nello SP e il valore del flusso di cassa complessivo</t>
  </si>
  <si>
    <t>Importi: Euro</t>
  </si>
  <si>
    <t>Linee guida per la predisposizione del Rendiconto Finanziario</t>
  </si>
  <si>
    <t>Regione Siciliana</t>
  </si>
  <si>
    <t xml:space="preserve">Schema Rendiconto Finanziario </t>
  </si>
  <si>
    <t>Descrizione delle modalità di compilazione del RF</t>
  </si>
  <si>
    <t>Modello CE-SP e NI</t>
  </si>
  <si>
    <t>Codice meccanografico CE-SP e riferimenti NI</t>
  </si>
  <si>
    <t>Considerare la voce "A.VII) - Utile (perdita) dell'esercizio" dello Schema di Bilancio CE o dello Schema di SP del DLgs. 118/2011</t>
  </si>
  <si>
    <t>CE</t>
  </si>
  <si>
    <t>ZZ9999 2013</t>
  </si>
  <si>
    <t>Considerare la voce " B.8.b) - Ammortamenti dei Fabbricati" dello Schema di Bilancio CE del DLgs. 118/2011</t>
  </si>
  <si>
    <t xml:space="preserve">CE </t>
  </si>
  <si>
    <t>BA2590 2013</t>
  </si>
  <si>
    <t>Considerare la voce " B.8.c) -Ammortamenti delle altre immobilizzazioni materiali" dello Schema di Bilancio CE del DLgs. 118/2011</t>
  </si>
  <si>
    <t>BA2620 2013</t>
  </si>
  <si>
    <t>Considerare la voce " B.8.a) -Ammortamenti immobilizzazioni immateriali" dello Schema di Bilancio CE del DLgs. 118/2011</t>
  </si>
  <si>
    <t xml:space="preserve"> BA2570 2013</t>
  </si>
  <si>
    <t>Considerare il valore della colonna "Utilizzo per  sterilizzazioni nel corso dell'esercizio" della voce PAA010 "Finanziamenti per Investimenti" della Tabella 32 "Consistenza, movimentazioni e utilizzazioni delle poste di patrimonio netto" della Nota Integrativa</t>
  </si>
  <si>
    <t>NI</t>
  </si>
  <si>
    <t>Indicare l'importo riferito all'utilizzo per  sterilizzazioni nel corso dell'esercizio della voce PAA010</t>
  </si>
  <si>
    <t>Considerare il valore della colonna "Utilizzo per  sterilizzazioni nel corso dell'esercizio" delle voci PAA100 "Riserve da donazioni e lasciti vincolati ad investimenti" e PAA110 "Altre riserve" della Tabella 32 "Consistenza, movimentazioni e utilizzazioni delle poste di patrimonio netto" della Nota Integrativa</t>
  </si>
  <si>
    <t xml:space="preserve">Indicare l'importo riferito all'utilizzo per  sterilizzazioni nel corso dell'esercizio delle voci PAA100 e PAA110 </t>
  </si>
  <si>
    <t>Considerare la voce " B.11.b) - Accantonamenti per premio operosità " dello Schema di Bilancio CE del DLgs. 118/2011</t>
  </si>
  <si>
    <t>BA2760 2013</t>
  </si>
  <si>
    <t>Considerare le voci:
" C.1) - Premi operosità" dello Schema di Bilancio SP del DLgs. 118/2011 
"B.11.b) - Accantonamenti per premio operosità" dello Schema di Bilancio CE del DLgs. 118/2011
Il valore dovrà essere calcolato nel seguente modo:
C.1) anno T - 1 + B.11.b) anno T - C.1) anno T</t>
  </si>
  <si>
    <t xml:space="preserve">SP
CE </t>
  </si>
  <si>
    <t>PCA000 2013 - 2012
BA2760 2013</t>
  </si>
  <si>
    <t>Considerare il valore della colonna "Accantonamenti dell'esercizio" della voce PCA010 "FONDO PER TRATTAMENTO DI FINE RAPPORTO DIPENDENTI" della Tabella 41 "Consistenza e movimentazioni del Trattamento di Fine Rapporto " della Nota Integrativa</t>
  </si>
  <si>
    <t>Indicare l'importo riferito alla quota di accantonamento TFR</t>
  </si>
  <si>
    <t>Considerare il valore della colonna "Utilizzi dell'esercizio" della voce PCA010 "FONDO PER TRATTAMENTO DI FINE RAPPORTO DIPENDENTI" della Tabella 41 "Consistenza e movimentazioni del Trattamento di Fine Rapporto " della Nota Integrativa</t>
  </si>
  <si>
    <t>Indicare l'importo riferito all'utilizzo nell'esercizio della quota per il pagamento TFR</t>
  </si>
  <si>
    <t>Considerare la voce "D) - Rettifiche di valori di attività finanziarie" dello Schema di Bilancio CE del DLgs. 118/2011
Il valore dovrà essere calcolato nel seguente modo:
(D) anno T - (D) anno T-1</t>
  </si>
  <si>
    <t>DZ9999 2013 - 2012</t>
  </si>
  <si>
    <t>Considerare il valore della colonna "Accantonamenti" delle Tabelle 18 e 19 "Movimentazioni del fondo svalutazione crediti – I e II parte" della Nota Integrativa</t>
  </si>
  <si>
    <t>BA2650 2013</t>
  </si>
  <si>
    <t>utilizzo fondi svalutazioni</t>
  </si>
  <si>
    <t>Considerare il valore della colonna "Utilizzi" delle Tabelle 18 e 19 "Movimentazioni del fondo svalutazione crediti – I e II parte" della Nota Integrativa</t>
  </si>
  <si>
    <t>Indicare l'importo riferito all'utilizzo nell'esercizio della quota di Fondo svalutazioni</t>
  </si>
  <si>
    <t>Considerare le voci dello Schema di Bilancio CE del DLgs. 118/2011:
B.11.a) Accantonamenti per rischi
B.11.c) Accantonamenti per quote inutilizzate di contributi vincolati
B.11.d) Altri accantonamenti
Il valore dovrà essere calcolato nel seguente modo:
B.11.a) anno T +   B.11.c) anno T + B.11.d) anno T</t>
  </si>
  <si>
    <t>BA2700 2013
BA2770 2013
BA2820 2013</t>
  </si>
  <si>
    <t>Considerare le voci:
B) Fondi per rischi e oneri dello Schema di Bilancio SP del DLgs. 118/2011 all'anno T e T-1
B.16.A) Accantonamento per rischi anno T
B.16.C) Accantonamento per quote inutilizzate per contributi vincolati anno T
B.16.D) Altri Accantonamenti anno T
Il valore dovrà essere calcolato nel seguente modo:
B) anno T -1 + (B.16.A + B.16.C+B16.D) anno T - B) anno T</t>
  </si>
  <si>
    <t>CE/SP</t>
  </si>
  <si>
    <t>PBZ999 2013 -2012
BA2700 2013
BA2770 2013
BA2820 2013</t>
  </si>
  <si>
    <t>-Fondo per rischi ed oneri futuri</t>
  </si>
  <si>
    <t>- Considerare la voce "D.3) -Debiti v/Regione o Provincia Autonoma" dello Schema di Bilancio SP del DLgs. 118/2011
Il valore dovrà essere calcolato nel seguente modo:
(D.3) anno T - (D.3) anno T-1
- Considerare la differenza tra i valori della colonna "Valore Finale" e quelli della colonna "Valore Iniziale"  della Tabella 42 "Consistenza e movimentazione dei debiti" della Nota Integrativa</t>
  </si>
  <si>
    <t>SP</t>
  </si>
  <si>
    <t>PDA070 2013 - 2012</t>
  </si>
  <si>
    <t>Considerare la voce "D.4) - Debiti v/Comuni" dello Schema di Bilancio SP del DLgs. 118/2011
Il valore dovrà essere calcolato nel seguente modo:
(D.4) anno T - (D.4) anno T-1</t>
  </si>
  <si>
    <t>PDA130 2013 - 2012</t>
  </si>
  <si>
    <t>Considerare la voce "D.5) -Debiti v/aziende sanitarie pubbliche" dello Schema di Bilancio SP del DLgs. 118/2011
Il valore dovrà essere calcolato nel seguente modo:
(D.5) anno T - (D.5) anno T-1</t>
  </si>
  <si>
    <t>PDA140 2013 - 2012</t>
  </si>
  <si>
    <t>- Considerare la voce "D.6) Debiti v/società partecipate e/o enti dipendenti della Regione" dello Schema di Bilancio SP del DLgs. 118/2011
Il valore dovrà essere calcolato nel seguente modo:
(D.6) anno T - (D.6) anno T-1
- Considerare la differenza tra i valori della colonna "Valore Finale" ed i valori della colonna "Valore Iniziale" della Tabella 42 "Consistenza e movimentazione dei debiti" della nota integrativa riferita alla voce PDA 250 per la quota parte dei debiti verso ARPA</t>
  </si>
  <si>
    <t>PDA250 2013 (esclusivamente debiti verso ARPA) - 2012</t>
  </si>
  <si>
    <t>Considerare la voce "D.7) -Debiti v/fornitori" dello Schema di Bilancio SP del DLgs. 118/2011
Il valore dovrà essere calcolato nel seguente modo:
(D.7) anno T - (D.7) anno T-1</t>
  </si>
  <si>
    <t>PDA280 2013 - 2012</t>
  </si>
  <si>
    <t>Considerare la voce "D.9) -Debiti tributari" dello Schema di Bilancio SP del DLgs. 118/2011
Il valore dovrà essere calcolato nel seguente modo:
(D.9) anno T - (D.9) anno T-1</t>
  </si>
  <si>
    <t>PDA320 2013 - 2012</t>
  </si>
  <si>
    <t>Considerare la voce "D.11) -Debiti v/istituti previdenziali, assistenziali e sicurezza sociale" dello Schema di Bilancio SP del DLgs. 118/2011
Il valore dovrà essere calcolato nel seguente modo:
(D.11) anno T - (D.11) anno T-1</t>
  </si>
  <si>
    <t>PDA330 2013  - 2012</t>
  </si>
  <si>
    <t>Considerare la voce dello Schema di Bilancio SP del DLgs. 118/2011:
D.2) Debiti v/Stato
D.6) Debiti v/società partecipate e/o enti dipendenti dalla regione (escluso debiti verso ARPA)
D.10) Debiti v/altri finanziatori
D.12) Debiti v/altri
Il valore dovrà essere calcolato nel seguente modo:
(D.2 + D.6 + D.10 + D.12) anno T- (D.2 + D.6. D.10 + D.12) anno T-1</t>
  </si>
  <si>
    <t>PDA010 2013 - 2012
PDA260 2013 - 2012
PDA270 2013 - 2012
PDA340 2013 - 2012</t>
  </si>
  <si>
    <t>Considerare le voci dello Schema di Bilancio SP del DLgs. 118/2011:
E.1)Ratei passivi
E.2)Risconti passivi
Il valore dovrà essere calcolato nel seguente modo:
(E.1 + E.2) anno T- (E.1 + E.2) anno T-1</t>
  </si>
  <si>
    <t>PEA000 2013 - 2012
PEA030 2013 - 2012</t>
  </si>
  <si>
    <r>
      <rPr>
        <sz val="10"/>
        <color rgb="FFFF0000"/>
        <rFont val="Calibri"/>
        <family val="2"/>
        <scheme val="minor"/>
      </rPr>
      <t>Voce alimentata esclusivamente dalla GSA</t>
    </r>
    <r>
      <rPr>
        <sz val="10"/>
        <rFont val="Calibri"/>
        <family val="2"/>
        <scheme val="minor"/>
      </rPr>
      <t xml:space="preserve">
- Considerare la voce "B.II.1.a) Crediti v/Stato - parte corrente" dello Schema di Bilancio SP del DLgs. 118/2011
Il valore dovrà essere calcolato nel seguente modo:
(B.II.1.a) anno T - (B.II.1.a) anno T-1
- Considerare la differenza tra i valori della colonna "Valore Finale" ed i valori della colonna "Valore Iniziale" della voce ABA210 "Crediti v/Stato per spesa corrente - Integrazione a norma del D.L.vo 56/2000" della Tabella 16 "Movimentazione dei crediti" della nota integrativa</t>
    </r>
  </si>
  <si>
    <t>ABA210  2013 - 2012
ABA220  2013 - 2012
ABA230  2013 - 2012
ABA240  2013 - 2012
ABA250  2013 - 2012
ABA260  2013 - 2012
ABA270  2013 - 2012</t>
  </si>
  <si>
    <r>
      <rPr>
        <sz val="10"/>
        <color rgb="FFFF0000"/>
        <rFont val="Calibri"/>
        <family val="2"/>
        <scheme val="minor"/>
      </rPr>
      <t>Voce alimentata esclusivamente dalla GSA</t>
    </r>
    <r>
      <rPr>
        <sz val="10"/>
        <rFont val="Calibri"/>
        <family val="2"/>
        <scheme val="minor"/>
      </rPr>
      <t xml:space="preserve">
- Considerare la voce "B.II.1.a.1) Crediti v/Stato per spesa corrente e acconti" dello Schema di Bilancio SP del DLgs. 118/2011
Il valore dovrà essere calcolato nel seguente modo:
(B.II.1.a.1) anno T - (B.II.1.a.1) anno T-1
- Considerare la differenza tra i valori della colonna "Valore Finale" e i valori della colonna "Valore Iniziale" della voca ABA220 " Crediti v/Stato per spesa corrente - FSN" della Tabella 16 "Movimentazione dei crediti (valore nominale) - I parte" della Nota Integrativa</t>
    </r>
  </si>
  <si>
    <t>ABA220  2013 - 2012</t>
  </si>
  <si>
    <r>
      <rPr>
        <sz val="10"/>
        <color rgb="FFFF0000"/>
        <rFont val="Calibri"/>
        <family val="2"/>
        <scheme val="minor"/>
      </rPr>
      <t>Voce alimentata esclusivamente dalla GSA</t>
    </r>
    <r>
      <rPr>
        <sz val="10"/>
        <rFont val="Calibri"/>
        <family val="2"/>
        <scheme val="minor"/>
      </rPr>
      <t xml:space="preserve">
Considerare la differenza tra i valori della colonna "Valore Finale" e i valori della colonna "Valore Iniziale" delle voci ABA370 "Crediti v/Regione o Provincia Autonoma per spesa corrente - IRAP" e ABA380 "Crediti v/Regione o Provincia Autonoma per spesa corrente - Addizionale IRPEF" della Tabella 16 "Movimentazione dei crediti (valore nominale) - I parte" della Nota Integrativa
(Valore finale ABA370 + Valore finale ABA380) - (Valore iniziale ABA370 + Valore iniziale ABA380)</t>
    </r>
  </si>
  <si>
    <t>ABA370  2013 - 2012
ABA380  2013 - 2012</t>
  </si>
  <si>
    <t>N/A</t>
  </si>
  <si>
    <t>- Considerare la voce "B.II.2.a.1.b) Crediti v/Regione o Provincia Autonoma per finanziamento sanitario aggiuntivo corrente LEA"  dello Schema di Bilancio SP del DLgs. 118/2011
Il valore dovrà essere calcolato nel seguente modo:
(B.II.2.a.1.b) anno T - (B.II.2.a.1.b) anno T-1
- Considerare la differenza tra i valori della colonna "Valore Finale" e i valori della colonna "Valore Iniziale" della voce ABA430 "Crediti v/Regione o Provincia Autonoma per finanziamento sanitario aggiuntivo corrente LEA" della Tabella 16 "Movimentazione dei crediti (valore nominale) - I parte" della Nota Integrativa</t>
  </si>
  <si>
    <t xml:space="preserve">
ABA430  2013 - 2012
</t>
  </si>
  <si>
    <t>- Considerare la voce "B.II.2.a.1.d) Crediti v/Regione o Provincia Autonoma per spesa corrente - altro"  dello Schema di Bilancio SP del DLgs. 118/2011
Il valore dovrà essere calcolato nel seguente modo:
(B.II.2.a.1.d) anno T - (B.II.2.a.1.d) anno T-1
- Considerare la differenza tra i valori della colonna "Valore Finale" e i valori della colonna "Valore Iniziale" della voce ABA450 "Crediti v/Regione o Provincia Autonoma per spesa corrente - altro" della tabella 16 "Movimentazione dei crediti (valore nominale) della Nota Integrativa</t>
  </si>
  <si>
    <t xml:space="preserve">
ABA450  2013 - 2012
</t>
  </si>
  <si>
    <t>Considerare la differenza tra i valori della colonna "Valore Finale" e i valori della colonna "Valore Iniziale" delle voci ABA390 "Crediti v/Regione o Provincia Autonoma per quota FSR", ABA400 " Crediti v/Regione o Provincia Autonoma per mobilità attiva intraregionale", ABA410 "Crediti v/Regione o Provincia Autonoma per mobilità attiva extraregionale", ABA420 "Crediti v/Regione o Provincia Autonoma per acconto quota FSR" e ABA440 "Crediti v/Regione o Provincia Autonoma per finanziamento sanitario aggiuntivo corrente extra LEA" e ABA460 "Crediti v/Regione o Provincia Autonoma per Ricerca" della Tabella 16 "Movimentazione dei crediti (valore nominale) - I parte" della Nota Integrativa</t>
  </si>
  <si>
    <r>
      <t>Corrisponde alla differenza tra i valori negli anni (2013 e 2012):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ABA390 2013 - 2012
ABA400  2013 - 2012
ABA410 2013 - 2012
ABA420  2013 - 2012
ABA440  2013 - 2012
ABA460  2013 - 2012</t>
    </r>
    <r>
      <rPr>
        <b/>
        <sz val="11"/>
        <color theme="1"/>
        <rFont val="Calibri"/>
        <family val="2"/>
        <scheme val="minor"/>
      </rPr>
      <t/>
    </r>
  </si>
  <si>
    <t xml:space="preserve">Considerare la voce "B.II.3) Crediti v/Comuni" dello Schema di Bilancio SP del DLgs. 118/2011
Il valore dovrà essere calcolato nel seguente modo:
(B.II.3) anno T - (B.II.3) anno T-1 </t>
  </si>
  <si>
    <t>ABA530  2013 - 2012</t>
  </si>
  <si>
    <t xml:space="preserve">Considerare la voce "B.II.4) Crediti v/aziende sanitarie pubbliche e acconto quota FSR da distribuire" dello Schema di Bilancio SP del DLgs. 118/2011
Il valore dovrà essere calcolato nel seguente modo:
(B.II.4) anno T - (B.II.4) anno T-1 </t>
  </si>
  <si>
    <t>ABA540  2013 - 2012</t>
  </si>
  <si>
    <t>Considerare la differenza tra i valori della colonna "Valore finale" e i valori della colonna "Valore iniziale" della voce ABA620  "Crediti v/enti regionali" della Tabella 17  "Movimentazione dei crediti (valore nominale) - II parte" della Nota Integrativa</t>
  </si>
  <si>
    <t>ABA620  2013 - 2012</t>
  </si>
  <si>
    <t xml:space="preserve">Considerare la voce "B.II.6) Crediti v/Erario" dello Schema di Bilancio SP del DLgs. 118/2011
Il valore dovrà essere calcolato nel seguente modo:
(B.II.6) anno T - (B.II.6) anno T-1 </t>
  </si>
  <si>
    <t>ABA650  2013 - 2012</t>
  </si>
  <si>
    <t xml:space="preserve">Considerare la voce "B.II.7) Crediti v/altri" dello Schema di Bilancio SP del DLgs. 118/2011
Il valore dovrà essere calcolato nel seguente modo:
(B.II.7) anno T - (B.II.7) anno T-1 </t>
  </si>
  <si>
    <r>
      <t xml:space="preserve">ABA660  2013 - 2012
ABA630  2013 - 2012
ABA640  2013 - 2012
ABA340  2013 - 2012
</t>
    </r>
    <r>
      <rPr>
        <sz val="11"/>
        <rFont val="Calibri"/>
        <family val="2"/>
        <scheme val="minor"/>
      </rPr>
      <t>ABA290 2013 - 2012</t>
    </r>
  </si>
  <si>
    <t>Considerare le voci dello Schema di Bilancio SP del DLgs. 118/2011
B.I.1)Rimanenze beni  sanitari
B.I.2)Rimanenze beni non sanitari
Il valore dovrà essere calcolato nel seguente modo:
(B.I.1 + B.I.2) anno T-(B.I.1 + B.I.2) anno T-1</t>
  </si>
  <si>
    <t>ABA010  2013 - 2012
ABA110  2013 - 2012</t>
  </si>
  <si>
    <t>Considerare le voci dello Schema di Bilancio SP del DLgs. 118/2011
B.I.3) Acconti per acquisti beni sanitari
B.I.4) Acconti per acquisti beni non sanitari
Il valore dovrà essere calcolato nel seguente modo:
(B.I.3 + B.I.4) anno T-(B.I.3 + B.I.4) anno T-1</t>
  </si>
  <si>
    <t>ABA100  2013 - 2012
ABA180  2013 - 2012</t>
  </si>
  <si>
    <t>Considerare le voci dello Schema di Bilancio SP del DLgs. 118/2011
C.I)Ratei attivi
C.II)Risconti attivi
Il valore dovrà essere calcolato nel seguente modo:
(C.I + C.II) anno T-(C.I + C.II) anno T-1</t>
  </si>
  <si>
    <t>ACA000  2013 - 2012
ACA030  2013 - 2012</t>
  </si>
  <si>
    <t xml:space="preserve">- Considerare il valore della colonna"Acquisizione  e costruzioni in economia" della voce AAA010 "Costi di impianto e di ampliamento" della Tabella 1 Dettagli e movimentazioni delle immobilizzazioni immateriali della Nota Integrativa
- Inserire l'importo della voce rappresentato nella tabella delle movimentazioni delle immobilizzazioni </t>
  </si>
  <si>
    <t>Inserire l'importo della voce preso dalla tabella delle movimentazioni delle immobilizzazioni dalla colonna "Acquisizioni dell'esercizio"</t>
  </si>
  <si>
    <t xml:space="preserve">- Considerare il valore della colonna"Acquisizione  e costruzioni in economia" della voce AAA040 "Costi di ricerca e sviluppo" della Tabella 1 Dettagli e movimentazioni delle immobilizzazioni immateriali della Nota Integrativa
- Inserire l'importo della voce rappresentato nella tabella  delle movimentazioni delle immobilizzazioni </t>
  </si>
  <si>
    <t xml:space="preserve">- Considerare il valore della colonna"Acquisizione  e costruzioni in economia" della voce AAA070 "Diritti di brevetto e diritti di utilizzazione delle opere d'ingegno" della Tabella 1 Dettagli e movimentazioni delle immobilizzazioni immateriali della Nota Integrativa
- Inserire l'importo della voce rappresentato nella tabella  delle movimentazioni delle immobilizzazioni </t>
  </si>
  <si>
    <t xml:space="preserve">- Considerare il valore della colonna "Acquisizione  e costruzioni in economia" della voce AAA120 "Immobilizzazioni immateriali in corso e acconti" della Tabella 1 Dettagli e movimentazioni delle immobilizzazioni immateriali della Nota Integrativa
- Inserire l'importo della voce rappresentato nella tabella delle movimentazioni delle immobilizzazioni </t>
  </si>
  <si>
    <t xml:space="preserve">- Considerare il valore della colonna"Acquisizione  e costruzioni in economia" della voce AAA130 "Altre immobilizzazioni immateriali" della Tabella 1 Dettagli e movimentazioni delle immobilizzazioni immateriali della Nota Integrativa
- Inserire l'importo della voce rappresentato nella tabella delle movimentazioni delle immobilizzazioni </t>
  </si>
  <si>
    <t>- Considerare il valore della colonna "Valore netto contabile" della voce AAA010 "Costi di impianto e di ampliamento" della Tabella 1 Dettagli e movimentazioni delle immobilizzazioni immateriali della Nota Integrativa
- Inserire l'importo della voce rappresentato nella tabella delle movimentazioni delle immobilizzazioni</t>
  </si>
  <si>
    <t>Indicare l'importo riferito al valore netto contabile della quota di:
costi di impianto e di ampliamento dismessi</t>
  </si>
  <si>
    <t>- Considerare il valore della colonna  "Valore netto contabile" della voce AAA040  "Costi di ricerca e sviluppo" della Tabella 1 Dettagli e movimentazioni delle immobilizzazioni immateriali della Nota Integrativa
- Inserire l'importo della vocerappresentato nella tabella delle movimentazioni delle immobilizzazioni</t>
  </si>
  <si>
    <t>Indicare l'importo riferito al valore netto contabile della quota di:
 costi di ricerca e sviluppo dismessi</t>
  </si>
  <si>
    <t>- Considerare il valore della colonna  "Valore netto contabile" della voce AAA070  "Diritti di brevetto e diritti di utilizzazione delle opere d'ingegno" della Tabella 1 Dettagli e movimentazioni delle immobilizzazioni immateriali della Nota Integrativa
- Inserire l'importo della voce rappresentato nella tabella  delle movimentazioni delle immobilizzazioni</t>
  </si>
  <si>
    <t>Indicare l'importo riferito al valore netto contabile della quota di:
 Diritti di brevetto e diritti di utilizzazione delle opere d'ingegno dismessi</t>
  </si>
  <si>
    <t>- Considerare il valore della colonna  "Valore netto contabile" della voce AAA120 "Immobilizzazioni immateriali in corso e acconti" della Tabella 1 Dettagli e movimentazioni delle immobilizzazioni immateriali della Nota Integrativa
- Inserire l'importo della voce rappresentato nella tabella delle movimentazioni delle immobilizzazioni</t>
  </si>
  <si>
    <t>Indicare l'importo riferito al valore netto contabile della quota di:
 immobilizzazioni immateriali in corso dismesse</t>
  </si>
  <si>
    <t>- Considerare il valore della colonna  "Valore netto contabile" della voce AAA130 "Altre immobilizzazioni immateriali" della Tabella 1 Dettagli e movimentazioni delle immobilizzazioni immateriali della Nota Integrativa
-Inserire l'importo della voce rappresentato nella tabella delle movimentazioni delle immobilizzazioni</t>
  </si>
  <si>
    <t>Indicare l'importo riferito al valore netto contabile della quota di:
 altre immobilizzazioni immateriali dismesse</t>
  </si>
  <si>
    <t>- Considerare il valore della colonna  "Acquisizione  e costruzioni in economia" delle voci AAA290 "Terreni disponibili" e AAA300 "Terreni indisponibili"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</si>
  <si>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all'"Acquisto terreni" </t>
  </si>
  <si>
    <t>- Considerare il valore della colonna  "Acquisizione  e costruzioni in economia" delle voci AAA320 "Fabbricati non strumentali (disponibili)" e AAA350 "Fabbricati strumentali (indisponibili)"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</si>
  <si>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all'"Acquisto fabbricati " </t>
  </si>
  <si>
    <t>-Considerare il valore della colonna  "Acquisizione  e costruzioni in economia" della voce AAA380 "Impianti e macchinari" della Tabella 5 Dettagli e movimentazioni delle immobilizzazioni materiali della Nota Integrativa
- Inserire l'importo della vocerappresentato nella tabella delle movimentazioni delle immobilizzazioni</t>
  </si>
  <si>
    <t xml:space="preserve">Indicare l'importo riferito all'"Acquisto impianti e macchinari" </t>
  </si>
  <si>
    <t>- Considerare il valore della colonna "Acquisizione  e costruzioni in economia" della voce AAA410 "Attrezzature sanitarie e scientifiche"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</si>
  <si>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all'"Acquisto attrezzature sanitarie e scientifiche " </t>
  </si>
  <si>
    <t>-Considerare il valore della colonna "Acquisizione  e costruzioni in economia" della voce AAA440 "Mobili e arredi" della Tabella 5  Dettagli e movimentazioni delle immobilizzazioni materiali della Nota Integrativa
- Inserire l'importo della voce rappresentato nella tabella delle movimentazioni delle immobilizzazioni</t>
  </si>
  <si>
    <t xml:space="preserve">Indicare l'importo riferito all'"Acquisto mobili e arredi" </t>
  </si>
  <si>
    <t>- Considerare il valore della colonna "Acquisizione  e costruzioni in economia" della voce AAA470 "Automezzi"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</si>
  <si>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all'"Acquisto automezzi" </t>
  </si>
  <si>
    <t>- Considerare il valore della colonna "Acquisizione  e costruzioni in economia" delle voci AAA500 "Oggetti d'arte" e AAA510 "Altre immobilizzazioni materiali" della Tabella 5 Dettagli e movimentazioni delle immobilizzazioni materiali della Nota Integrativa
- Inserire l'importo delle voci rappresentato nella tabella delle movimentazioni delle immobilizzazioni</t>
  </si>
  <si>
    <t xml:space="preserve">Indicare l'importo riferito all'"Acquisto altri beni materiali" </t>
  </si>
  <si>
    <t xml:space="preserve"> - Considerare il valore della colonna  "Valore netto contabile" delle voci AAA290 "Terreni disponibili" e AAA300 "Terreni indisponibili"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</si>
  <si>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 "Valore netto  contabile terreni dismessi" </t>
  </si>
  <si>
    <t>- Considerare il valore della colonna "Valore netto contabile" delle voci AAA320 "Fabbricati non strumentali (disponibili)" e AAA350 "Fabbricati strumentali (indisponibili)"  della Tabella 5 Dettagli e movimentazioni delle immobilizzazioni materiali della Nota Integrativa
- Inserire l'importo della voce rappresentato nella tabella delle movimentazioni delle immobilizzazioni</t>
  </si>
  <si>
    <t xml:space="preserve">Indicare l'importo riferito al "Valore netto  contabile fabbricati dismessi" </t>
  </si>
  <si>
    <t>- Considerare il valore della colonna "Valore netto contabile" della voce AAA380 "Impianti e macchinari" della Tabella 5 Dettagli e movimentazioni delle immobilizzazioni materiali della Nota Integrativa
- Inserire l'importo della voce rappresentato nella tabella delle movimentazioni delle immobilizzazioni</t>
  </si>
  <si>
    <t>Indicare l'importo riferito al Valore netto  contabile impianti e macchinari dismessi</t>
  </si>
  <si>
    <t>- Considerare il valore della colonna"Valore netto contabile" della voce AAA410 "Attrezzature sanitarie e scientifiche" della Tabella 5 Dettagli e movimentazioni delle immobilizzazioni materiali della Nota Integrativa
- Inserire l'importo della voce rappresentato nella tabella delle movimentazioni delle immobilizzazioni</t>
  </si>
  <si>
    <t>Indicare l'importo riferito al Valore netto  contabile attrezzature sanitarie e scientifiche dismesse</t>
  </si>
  <si>
    <t>- Considerare il valore della colonna "Valore netto contabile" della voce AAA440 "Mobili e arredi" della Tabella 5 Dettagli e movimentazioni delle immobilizzazioni materiali della Nota Integrativa
- Inserire l'importo della voce rappresentato nella tabella delle movimentazioni delle immobilizzazioni</t>
  </si>
  <si>
    <t>Indicare l'importo riferito al Valore netto  contabile mobili e arredi dismessi</t>
  </si>
  <si>
    <t>- Considerare il valore della colonna "Valore netto contabile" della voce AAA470 "Automezzi" della Tabella 5 Dettagli e movimentazioni delle immobilizzazioni materiali della Nota Integrativa
- Inserire l'importo della voce rappresentato nella tabella delle movimentazioni delle immobilizzazioni</t>
  </si>
  <si>
    <t>Indicare l'importo riferito al Valore netto  contabile automezzi dismessi</t>
  </si>
  <si>
    <t>- Considerare il valore della colonna "Valore netto contabile" delle voci  AAA500 "Oggetti d'arte" e  AAA510 "Altre immobilizzazioni materiali" della Tabella 5 Dettagli e movimentazioni delle immobilizzazioni materiali della Nota Integrativa
- Inserire l'importo delle voci rappresentato nella tabella delle movimentazioni delle immobilizzazioni</t>
  </si>
  <si>
    <t>Indicare l'importo riferito al Valore netto  contabile altri beni materiali dismessi</t>
  </si>
  <si>
    <t>Considerare il valore della colonna"Incrementi"  della Tabella 8 Movimentazione dei crediti finanziari della Nota Integrativa</t>
  </si>
  <si>
    <t>Indicare l'importo riportato nella parte descrittiva della nota integrativa riferita a tale voce</t>
  </si>
  <si>
    <t>Considerare il valore della colonna  "Acquisizioni e conferimenti"  della Tabella 12 Dettagli e movimentazioni dei titoli iscritti nelle immobilizzazioni finanziarie della Nota Integrativa</t>
  </si>
  <si>
    <t>Considerare il valore della colonna"Valore Finale" della Tabella 8 Movimentazione dei crediti finanziari della Nota Integrativa</t>
  </si>
  <si>
    <t>Considerare il valore della colonna  "Valore Contabile"  della Tabella 12 Dettagli e movimentazioni dei titoli iscritti nelle immobilizzazioni finanziarie della Nota Integrativa</t>
  </si>
  <si>
    <t>Considerare la differenza tra i valore della colonna "Valore Finale" e i valore della colonna "Valore Iniziale" della voce PDA300 "Debiti verso altri fornitori" della Tab. 42 Consistenza e movimentazione dei debiti della Nota Integrativa (esclusivamente la quota parte riferita a debiti v/fornitori di immobilizzazioni)</t>
  </si>
  <si>
    <t>Indicare la differenza tra valore iniziare e finale dell'importo riferito a debiti v/fornitori di immobilizzazioni</t>
  </si>
  <si>
    <t>Considerare la voce " Crediti verso Stato per investimenti" dello Schema di Bilancio SP del DLgs. 118/2011
Il valore dovrà essere calcolato nel seguente modo:
B. II. 1) b. anno T - B. II. 1) b. anno T -1</t>
  </si>
  <si>
    <t>ABA280  2013 - 2012</t>
  </si>
  <si>
    <t>Considerare la voce "Crediti verso Regione o Provincia Autonoma per finanziamento per investimenti" dello Schema di Bilancio SP del DLgs. 118/2011
Il valore dovrà essere calcolato nel seguente modo:
B.II. 2) b. 1) anno T - B.II. 2) b. 1) anno T-1</t>
  </si>
  <si>
    <t>ABA480  2013 - 2012</t>
  </si>
  <si>
    <t>Considerare la voce "Crediti verso Regione o Provincia Autonoma per incremento Fondo di dotazione" dello Schema di Bilancio SP del DLgs. 118/2011
Il valore dovrà essere calcolato nel seguente modo:
B.II. 2) b. 2) anno T - B.II. 2) b. 2) anno T-1</t>
  </si>
  <si>
    <t>ABA490  2013 - 2012</t>
  </si>
  <si>
    <t>Considerare la voce "Crediti verso Regione o Provincia autonoma per ripiano perdite" dello Schema di Bilancio SP del DLgs. 118/2011
Il valore dovrà essere calcolato nel seguente modo:
B.II. 2) b. 3) anno T - B.II. 2) b. 3) anno T-1</t>
  </si>
  <si>
    <t>ABA500  2013 - 2012</t>
  </si>
  <si>
    <t>- Considerare la differenza tra i valori della colonna "Valore Finale" e i valori della colonna "Valore Iniziale" della voce ABA510 "Crediti v/Regione per copertura debiti al 31/12/2005"  della Tab. 16 Movimentazione dei crediti (valore nominale) - I parte della Nota Integrativa
- Considerare la differenza della voce di SP "Crediti verso Regione per copertura debiti al 31/12/2005" all'anno T e T-1</t>
  </si>
  <si>
    <t xml:space="preserve"> ABA510  2013 - 2012</t>
  </si>
  <si>
    <t>Diminuzione/aumento crediti per versamenti a Patrimonio Netto</t>
  </si>
  <si>
    <t>Aggiunta come totalizzatore delle voci sopra riportate</t>
  </si>
  <si>
    <t>Aumento/ diminuzione  fondo di dotazione</t>
  </si>
  <si>
    <t>-Considerare la voce A) Fondo di Dotazione anno T e T-1
Il valore dovrà essere calcolato nel seguente modo:
A) anno T- A) anno T-1</t>
  </si>
  <si>
    <t>PAA000 2013 -2012</t>
  </si>
  <si>
    <t>- Considerare la colonna "Assegnazioni nel corso dell'esercizio" della Tab.32 Consistenza, movimentazioni e utilizzi delle poste patrimonio netto delle voci di SP PAA030 "Finanziamenti da Stato per investimenti", PAA070 "Finanziamenti da Regione per investimenti" e PAA080  "Finanziamenti da altri soggetti pubblici per investimenti" della Nota Integrativa</t>
  </si>
  <si>
    <t>Inserire l'importo riferito all'assegnazione nell'anno di contributi in conto capitale per finanziamenti per investimenti da Stato, Regione e da altri soggetti pubblici</t>
  </si>
  <si>
    <t>Considerare le voci dello Schema di Bilancio SP del DLgs. 118/2011:
A.II.1)Finanziamenti per beni di prima dotazione
A.II.5) Finanziamenti per investimenti da rettifica contributi in conto esercizio
A.III) Riserve da donazioni e lasciti vincolati ad investimenti
A.IV) Altre riserve
A.V) Contributi per ripiano perdite
A.VI) Utile (Perdite) portati a nuovo
Il valore dovrà essere calcolato nel seguente modo:
 (A.II.1 + A.II.5 + A.III+ A.IV+A.V +A.VI) anno T - (A.II.1 + A.II.5 + A.III+ A.IV+A.V +A.VI) anno T - 1</t>
  </si>
  <si>
    <r>
      <t xml:space="preserve">PAA020 2013 - 2012
PAA090 2013 - 2012
PAA100 2013 - 2012
PAA110 2013 - 2012
</t>
    </r>
    <r>
      <rPr>
        <sz val="11"/>
        <rFont val="Calibri"/>
        <family val="2"/>
        <scheme val="minor"/>
      </rPr>
      <t>PAA170  2013 - 2012
PAA210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2013 - 2012</t>
    </r>
  </si>
  <si>
    <t>Considerare la voce "D.8) - Debiti v/Istituto Tesoriere" dello Schema di Bilancio SP del DLgs. 118/2011
Il valore dovrà essere calcolato nel seguente modo:
D.8) anno T  - D.8) anno T  - 1</t>
  </si>
  <si>
    <t>PDA310 2013 - 2012</t>
  </si>
  <si>
    <t>Considerare la quota di mutui contratta nell'esercizio in corso</t>
  </si>
  <si>
    <t>Inserire l'importo riferito ai  mutui passivi contratti nell'esercizio in corso</t>
  </si>
  <si>
    <t>Considerare la voce :
D.1)  Mutui passivi dello Schema di Bilancio SP del DLgs. 118/2011
Il valore dovrà essere calcolato nel seguente modo:
D.1) anno T  - D.1)  anno T - 1</t>
  </si>
  <si>
    <t>PDA000 2013 - 2012</t>
  </si>
  <si>
    <t>Considerare le voci dello Schema di Bilancio SP del DLgs. 118/2011:
B.IV.1)Cassa
B.IV.2)Istituto Tesoriere
B.IV.3)Tesoreria Unica
Il valore dovrà essere calcolato nel seguente modo:
(B.IV.1,B.IV.2,B.IV.3) anno T-(B.IV.1,B.IV.2, B.IV.3) anno T-1</t>
  </si>
  <si>
    <t>ABA760 2013 - 2012
ABA770 2013 - 2012
ABA780 2013 - 2012</t>
  </si>
  <si>
    <t xml:space="preserve">
RENDICONTO FINANZIARIO</t>
  </si>
  <si>
    <t xml:space="preserve">                                                         IL DIRETTORE GENERALE </t>
  </si>
  <si>
    <t xml:space="preserve">                                                      (DR. GAETANO SIRNA)</t>
  </si>
  <si>
    <t>ANNO 2020</t>
  </si>
  <si>
    <t>ANNO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</si>
</sst>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\(#,##0\)"/>
    <numFmt numFmtId="165" formatCode="&quot;€&quot;\ #,##0"/>
  </numFmts>
  <fonts count="29">
    <font>
      <sz val="11"/>
      <color theme="1"/>
      <name val="Calibri"/>
      <family val="2"/>
      <scheme val="minor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b/>
      <i/>
      <sz val="12"/>
      <name val="Garamond"/>
      <family val="1"/>
    </font>
    <font>
      <i/>
      <sz val="12"/>
      <name val="Garamond"/>
      <family val="1"/>
    </font>
    <font>
      <b/>
      <i/>
      <sz val="12"/>
      <color theme="0"/>
      <name val="Garamond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22"/>
      <color theme="1"/>
      <name val="Calibri"/>
      <family val="2"/>
      <scheme val="minor"/>
    </font>
    <font>
      <sz val="14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BEC9"/>
        <bgColor indexed="64"/>
      </patternFill>
    </fill>
    <fill>
      <patternFill patternType="solid">
        <fgColor rgb="FFF0C94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2" fillId="0" borderId="0"/>
    <xf numFmtId="0" fontId="17" fillId="0" borderId="0"/>
    <xf numFmtId="0" fontId="26" fillId="0" borderId="0"/>
  </cellStyleXfs>
  <cellXfs count="148">
    <xf numFmtId="0" fontId="0" fillId="0" borderId="0" xfId="0"/>
    <xf numFmtId="0" fontId="3" fillId="2" borderId="3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7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3" fontId="4" fillId="0" borderId="2" xfId="0" quotePrefix="1" applyNumberFormat="1" applyFont="1" applyFill="1" applyBorder="1" applyAlignment="1">
      <alignment horizontal="right" vertical="center"/>
    </xf>
    <xf numFmtId="37" fontId="3" fillId="4" borderId="2" xfId="1" applyNumberFormat="1" applyFont="1" applyFill="1" applyBorder="1" applyAlignment="1">
      <alignment horizontal="center" vertical="center"/>
    </xf>
    <xf numFmtId="3" fontId="3" fillId="4" borderId="2" xfId="0" quotePrefix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2" borderId="14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8" fillId="0" borderId="14" xfId="0" quotePrefix="1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quotePrefix="1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6" fillId="0" borderId="14" xfId="0" quotePrefix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16" fillId="0" borderId="27" xfId="0" quotePrefix="1" applyNumberFormat="1" applyFont="1" applyFill="1" applyBorder="1" applyAlignment="1">
      <alignment horizontal="center" vertical="center"/>
    </xf>
    <xf numFmtId="0" fontId="15" fillId="0" borderId="14" xfId="0" quotePrefix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0" fillId="0" borderId="28" xfId="0" quotePrefix="1" applyFont="1" applyBorder="1" applyAlignment="1">
      <alignment horizontal="center" vertical="center" wrapText="1"/>
    </xf>
    <xf numFmtId="2" fontId="16" fillId="4" borderId="27" xfId="0" quotePrefix="1" applyNumberFormat="1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center" vertical="center" wrapText="1"/>
    </xf>
    <xf numFmtId="3" fontId="17" fillId="4" borderId="29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8" borderId="14" xfId="0" quotePrefix="1" applyFont="1" applyFill="1" applyBorder="1" applyAlignment="1">
      <alignment vertical="center" wrapText="1"/>
    </xf>
    <xf numFmtId="0" fontId="15" fillId="8" borderId="2" xfId="0" applyFont="1" applyFill="1" applyBorder="1" applyAlignment="1">
      <alignment horizontal="left" vertical="center" wrapText="1"/>
    </xf>
    <xf numFmtId="3" fontId="16" fillId="4" borderId="27" xfId="0" quotePrefix="1" applyNumberFormat="1" applyFont="1" applyFill="1" applyBorder="1" applyAlignment="1">
      <alignment horizontal="left" vertical="center"/>
    </xf>
    <xf numFmtId="0" fontId="0" fillId="4" borderId="28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18" fillId="0" borderId="14" xfId="0" quotePrefix="1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16" fillId="3" borderId="27" xfId="0" quotePrefix="1" applyNumberFormat="1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27" xfId="0" quotePrefix="1" applyFont="1" applyFill="1" applyBorder="1" applyAlignment="1">
      <alignment horizontal="left" vertical="center" wrapText="1"/>
    </xf>
    <xf numFmtId="0" fontId="20" fillId="0" borderId="27" xfId="0" quotePrefix="1" applyFont="1" applyFill="1" applyBorder="1" applyAlignment="1">
      <alignment horizontal="left"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5" fillId="0" borderId="2" xfId="0" quotePrefix="1" applyFont="1" applyFill="1" applyBorder="1" applyAlignment="1">
      <alignment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6" fillId="0" borderId="27" xfId="0" quotePrefix="1" applyFont="1" applyFill="1" applyBorder="1" applyAlignment="1">
      <alignment horizontal="left" vertical="center" wrapText="1"/>
    </xf>
    <xf numFmtId="0" fontId="16" fillId="11" borderId="27" xfId="0" applyFont="1" applyFill="1" applyBorder="1" applyAlignment="1">
      <alignment horizontal="left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vertical="center" wrapText="1"/>
    </xf>
    <xf numFmtId="0" fontId="16" fillId="12" borderId="27" xfId="0" applyFont="1" applyFill="1" applyBorder="1" applyAlignment="1">
      <alignment horizontal="left" vertical="center" wrapText="1"/>
    </xf>
    <xf numFmtId="0" fontId="0" fillId="12" borderId="28" xfId="0" applyFont="1" applyFill="1" applyBorder="1" applyAlignment="1">
      <alignment horizontal="center" vertical="center" wrapText="1"/>
    </xf>
    <xf numFmtId="0" fontId="0" fillId="12" borderId="29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3" fillId="0" borderId="2" xfId="0" quotePrefix="1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8" xfId="0" quotePrefix="1" applyNumberFormat="1" applyFont="1" applyFill="1" applyBorder="1" applyAlignment="1">
      <alignment horizontal="right" vertical="center"/>
    </xf>
    <xf numFmtId="0" fontId="4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right" vertical="center"/>
    </xf>
    <xf numFmtId="3" fontId="4" fillId="8" borderId="2" xfId="0" quotePrefix="1" applyNumberFormat="1" applyFont="1" applyFill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3" fillId="8" borderId="2" xfId="0" applyFont="1" applyFill="1" applyBorder="1" applyAlignment="1">
      <alignment horizontal="left" vertical="center"/>
    </xf>
    <xf numFmtId="3" fontId="4" fillId="8" borderId="0" xfId="0" applyNumberFormat="1" applyFont="1" applyFill="1" applyBorder="1" applyAlignment="1">
      <alignment vertical="center"/>
    </xf>
    <xf numFmtId="3" fontId="28" fillId="8" borderId="0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4" fillId="7" borderId="22" xfId="0" quotePrefix="1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</cellXfs>
  <cellStyles count="5">
    <cellStyle name="Normal_Sheet1" xfId="3"/>
    <cellStyle name="Normale" xfId="0" builtinId="0"/>
    <cellStyle name="Normale 2" xfId="4"/>
    <cellStyle name="Normale_Asl 6_Raccordo MONISANIT al 31 dicembre 2007 (v. FINALE del 30.05.2008) 2" xfId="2"/>
    <cellStyle name="Normale_modelloDCF2004bottoni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595993</xdr:colOff>
      <xdr:row>1</xdr:row>
      <xdr:rowOff>303289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093" t="13953" r="38563" b="17829"/>
        <a:stretch>
          <a:fillRect/>
        </a:stretch>
      </xdr:blipFill>
      <xdr:spPr bwMode="auto">
        <a:xfrm>
          <a:off x="38100" y="38100"/>
          <a:ext cx="557893" cy="608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</xdr:row>
      <xdr:rowOff>13607</xdr:rowOff>
    </xdr:from>
    <xdr:to>
      <xdr:col>0</xdr:col>
      <xdr:colOff>571500</xdr:colOff>
      <xdr:row>1</xdr:row>
      <xdr:rowOff>621696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093" t="13953" r="38563" b="17829"/>
        <a:stretch>
          <a:fillRect/>
        </a:stretch>
      </xdr:blipFill>
      <xdr:spPr bwMode="auto">
        <a:xfrm>
          <a:off x="13607" y="870857"/>
          <a:ext cx="557893" cy="608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32"/>
  <sheetViews>
    <sheetView showGridLines="0" tabSelected="1" topLeftCell="A88" zoomScaleNormal="100" workbookViewId="0">
      <selection activeCell="B96" sqref="B96:B98"/>
    </sheetView>
  </sheetViews>
  <sheetFormatPr defaultRowHeight="15.75"/>
  <cols>
    <col min="1" max="1" width="9.140625" style="4"/>
    <col min="2" max="2" width="76.5703125" style="4" customWidth="1"/>
    <col min="3" max="4" width="20.7109375" style="4" customWidth="1"/>
    <col min="5" max="5" width="19.140625" style="4" bestFit="1" customWidth="1"/>
    <col min="6" max="6" width="12.5703125" style="4" bestFit="1" customWidth="1"/>
    <col min="7" max="7" width="18.7109375" style="4" bestFit="1" customWidth="1"/>
    <col min="8" max="8" width="9.140625" style="4"/>
    <col min="9" max="9" width="13" style="4" bestFit="1" customWidth="1"/>
    <col min="10" max="10" width="9.140625" style="4"/>
    <col min="11" max="11" width="13" style="4" bestFit="1" customWidth="1"/>
    <col min="12" max="16384" width="9.140625" style="4"/>
  </cols>
  <sheetData>
    <row r="1" spans="1:4" s="2" customFormat="1" ht="27.6" customHeight="1">
      <c r="A1" s="1"/>
      <c r="B1" s="123" t="s">
        <v>280</v>
      </c>
      <c r="C1" s="125" t="s">
        <v>110</v>
      </c>
      <c r="D1" s="126"/>
    </row>
    <row r="2" spans="1:4" s="2" customFormat="1" ht="27.6" customHeight="1" thickBot="1">
      <c r="A2" s="3"/>
      <c r="B2" s="124"/>
      <c r="C2" s="127"/>
      <c r="D2" s="128"/>
    </row>
    <row r="3" spans="1:4">
      <c r="A3" s="30"/>
      <c r="B3" s="31"/>
      <c r="C3" s="31"/>
      <c r="D3" s="32"/>
    </row>
    <row r="4" spans="1:4" ht="40.5" customHeight="1">
      <c r="A4" s="121" t="s">
        <v>107</v>
      </c>
      <c r="B4" s="122"/>
      <c r="C4" s="5" t="s">
        <v>284</v>
      </c>
      <c r="D4" s="5" t="s">
        <v>283</v>
      </c>
    </row>
    <row r="5" spans="1:4" s="8" customFormat="1">
      <c r="A5" s="33"/>
      <c r="B5" s="6"/>
      <c r="C5" s="7"/>
      <c r="D5" s="7"/>
    </row>
    <row r="6" spans="1:4" s="8" customFormat="1" ht="24.75" customHeight="1">
      <c r="A6" s="34" t="s">
        <v>0</v>
      </c>
      <c r="B6" s="9"/>
      <c r="C6" s="10"/>
      <c r="D6" s="10"/>
    </row>
    <row r="7" spans="1:4" s="8" customFormat="1">
      <c r="A7" s="35" t="s">
        <v>1</v>
      </c>
      <c r="B7" s="11" t="s">
        <v>2</v>
      </c>
      <c r="C7" s="25">
        <v>97599.2</v>
      </c>
      <c r="D7" s="25">
        <v>79275.62</v>
      </c>
    </row>
    <row r="8" spans="1:4" s="8" customFormat="1">
      <c r="A8" s="35"/>
      <c r="B8" s="118" t="s">
        <v>3</v>
      </c>
      <c r="C8" s="18"/>
      <c r="D8" s="18"/>
    </row>
    <row r="9" spans="1:4" s="8" customFormat="1">
      <c r="A9" s="36" t="s">
        <v>1</v>
      </c>
      <c r="B9" s="14" t="s">
        <v>4</v>
      </c>
      <c r="C9" s="15">
        <v>21245628.670000002</v>
      </c>
      <c r="D9" s="15">
        <v>20897641.600000001</v>
      </c>
    </row>
    <row r="10" spans="1:4" s="8" customFormat="1">
      <c r="A10" s="36" t="s">
        <v>1</v>
      </c>
      <c r="B10" s="14" t="s">
        <v>5</v>
      </c>
      <c r="C10" s="15">
        <v>9210949.1999999993</v>
      </c>
      <c r="D10" s="15">
        <v>12456272</v>
      </c>
    </row>
    <row r="11" spans="1:4" s="8" customFormat="1">
      <c r="A11" s="36" t="s">
        <v>1</v>
      </c>
      <c r="B11" s="14" t="s">
        <v>6</v>
      </c>
      <c r="C11" s="15">
        <v>826505.87</v>
      </c>
      <c r="D11" s="15">
        <v>731290.93</v>
      </c>
    </row>
    <row r="12" spans="1:4" s="8" customFormat="1">
      <c r="A12" s="34" t="s">
        <v>7</v>
      </c>
      <c r="B12" s="16"/>
      <c r="C12" s="17">
        <f>SUM(C9:C11)</f>
        <v>31283083.740000002</v>
      </c>
      <c r="D12" s="17">
        <f>SUM(D9:D11)</f>
        <v>34085204.530000001</v>
      </c>
    </row>
    <row r="13" spans="1:4" s="8" customFormat="1">
      <c r="A13" s="36" t="s">
        <v>8</v>
      </c>
      <c r="B13" s="14" t="s">
        <v>9</v>
      </c>
      <c r="C13" s="105">
        <f>-(30381893.66-171753.3)</f>
        <v>-30210140.359999999</v>
      </c>
      <c r="D13" s="105">
        <v>-33040376</v>
      </c>
    </row>
    <row r="14" spans="1:4" s="8" customFormat="1">
      <c r="A14" s="36" t="s">
        <v>8</v>
      </c>
      <c r="B14" s="14" t="s">
        <v>10</v>
      </c>
      <c r="C14" s="105">
        <v>-171753.3</v>
      </c>
      <c r="D14" s="105">
        <v>-143006.39999999999</v>
      </c>
    </row>
    <row r="15" spans="1:4" s="8" customFormat="1">
      <c r="A15" s="34" t="s">
        <v>11</v>
      </c>
      <c r="B15" s="16"/>
      <c r="C15" s="17">
        <f>SUM(C13:C14)</f>
        <v>-30381893.66</v>
      </c>
      <c r="D15" s="17">
        <f>SUM(D13:D14)</f>
        <v>-33183382.399999999</v>
      </c>
    </row>
    <row r="16" spans="1:4" s="8" customFormat="1">
      <c r="A16" s="36" t="s">
        <v>1</v>
      </c>
      <c r="B16" s="18" t="s">
        <v>12</v>
      </c>
      <c r="C16" s="19">
        <v>0</v>
      </c>
      <c r="D16" s="19">
        <v>0</v>
      </c>
    </row>
    <row r="17" spans="1:7" s="8" customFormat="1">
      <c r="A17" s="36" t="s">
        <v>8</v>
      </c>
      <c r="B17" s="14" t="s">
        <v>13</v>
      </c>
      <c r="C17" s="20">
        <v>0</v>
      </c>
      <c r="D17" s="20">
        <v>0</v>
      </c>
    </row>
    <row r="18" spans="1:7" s="8" customFormat="1">
      <c r="A18" s="36" t="s">
        <v>1</v>
      </c>
      <c r="B18" s="18" t="s">
        <v>14</v>
      </c>
      <c r="C18" s="20">
        <v>1650.34</v>
      </c>
      <c r="D18" s="20">
        <v>897.59</v>
      </c>
    </row>
    <row r="19" spans="1:7" s="8" customFormat="1">
      <c r="A19" s="36" t="s">
        <v>8</v>
      </c>
      <c r="B19" s="14" t="s">
        <v>15</v>
      </c>
      <c r="C19" s="115">
        <v>0</v>
      </c>
      <c r="D19" s="115">
        <v>0</v>
      </c>
    </row>
    <row r="20" spans="1:7" s="8" customFormat="1">
      <c r="A20" s="34" t="s">
        <v>16</v>
      </c>
      <c r="B20" s="16"/>
      <c r="C20" s="17">
        <f>SUM(C16:C19)</f>
        <v>1650.34</v>
      </c>
      <c r="D20" s="17">
        <f>SUM(D16:D19)</f>
        <v>897.59</v>
      </c>
    </row>
    <row r="21" spans="1:7" s="8" customFormat="1">
      <c r="A21" s="36" t="s">
        <v>17</v>
      </c>
      <c r="B21" s="14" t="s">
        <v>18</v>
      </c>
      <c r="C21" s="115">
        <v>0</v>
      </c>
      <c r="D21" s="115">
        <v>0</v>
      </c>
    </row>
    <row r="22" spans="1:7" s="8" customFormat="1">
      <c r="A22" s="36" t="s">
        <v>1</v>
      </c>
      <c r="B22" s="18" t="s">
        <v>19</v>
      </c>
      <c r="C22" s="15">
        <v>0</v>
      </c>
      <c r="D22" s="15">
        <v>4678750.4000000004</v>
      </c>
    </row>
    <row r="23" spans="1:7" s="8" customFormat="1">
      <c r="A23" s="37" t="s">
        <v>8</v>
      </c>
      <c r="B23" s="21" t="s">
        <v>20</v>
      </c>
      <c r="C23" s="116">
        <v>0</v>
      </c>
      <c r="D23" s="116">
        <v>0</v>
      </c>
    </row>
    <row r="24" spans="1:7" s="8" customFormat="1">
      <c r="A24" s="34" t="s">
        <v>21</v>
      </c>
      <c r="B24" s="16"/>
      <c r="C24" s="17">
        <f>SUM(C21:C23)</f>
        <v>0</v>
      </c>
      <c r="D24" s="17">
        <f>SUM(D21:D23)</f>
        <v>4678750.4000000004</v>
      </c>
    </row>
    <row r="25" spans="1:7" s="8" customFormat="1">
      <c r="A25" s="36" t="s">
        <v>1</v>
      </c>
      <c r="B25" s="18" t="s">
        <v>22</v>
      </c>
      <c r="C25" s="20">
        <f>(5190855.74+1112058.37+6781076.95)</f>
        <v>13083991.060000001</v>
      </c>
      <c r="D25" s="20">
        <v>12081449.5</v>
      </c>
    </row>
    <row r="26" spans="1:7" s="8" customFormat="1">
      <c r="A26" s="36" t="s">
        <v>8</v>
      </c>
      <c r="B26" s="14" t="s">
        <v>23</v>
      </c>
      <c r="C26" s="20">
        <f>-(9113021+276036+1009976+14000+1)</f>
        <v>-10413034</v>
      </c>
      <c r="D26" s="20">
        <v>-9761136.5</v>
      </c>
    </row>
    <row r="27" spans="1:7" s="8" customFormat="1">
      <c r="A27" s="34" t="s">
        <v>24</v>
      </c>
      <c r="B27" s="16"/>
      <c r="C27" s="17">
        <f>SUM(C25:C26)</f>
        <v>2670957.0600000005</v>
      </c>
      <c r="D27" s="17">
        <f>SUM(D25:D26)</f>
        <v>2320313</v>
      </c>
    </row>
    <row r="28" spans="1:7" s="8" customFormat="1">
      <c r="A28" s="38" t="s">
        <v>25</v>
      </c>
      <c r="B28" s="22"/>
      <c r="C28" s="23">
        <f>C12+C15+C20+C24+C27+C7</f>
        <v>3671396.6800000025</v>
      </c>
      <c r="D28" s="23">
        <f>D12+D15+D20+D24+D27+D7</f>
        <v>7981058.740000003</v>
      </c>
      <c r="E28" s="117"/>
      <c r="G28" s="117"/>
    </row>
    <row r="29" spans="1:7" s="8" customFormat="1">
      <c r="A29" s="39"/>
      <c r="B29" s="13"/>
      <c r="C29" s="13"/>
      <c r="D29" s="13"/>
    </row>
    <row r="30" spans="1:7" s="8" customFormat="1">
      <c r="A30" s="36" t="s">
        <v>26</v>
      </c>
      <c r="B30" s="24" t="s">
        <v>27</v>
      </c>
      <c r="C30" s="19">
        <v>0</v>
      </c>
      <c r="D30" s="19">
        <v>0</v>
      </c>
    </row>
    <row r="31" spans="1:7" s="8" customFormat="1">
      <c r="A31" s="36" t="s">
        <v>26</v>
      </c>
      <c r="B31" s="24" t="s">
        <v>28</v>
      </c>
      <c r="C31" s="20">
        <v>637709.31999999995</v>
      </c>
      <c r="D31" s="20">
        <v>1200000</v>
      </c>
    </row>
    <row r="32" spans="1:7" s="8" customFormat="1">
      <c r="A32" s="36" t="s">
        <v>26</v>
      </c>
      <c r="B32" s="24" t="s">
        <v>29</v>
      </c>
      <c r="C32" s="20">
        <v>1478539.59</v>
      </c>
      <c r="D32" s="20">
        <v>1520960</v>
      </c>
    </row>
    <row r="33" spans="1:6" s="8" customFormat="1">
      <c r="A33" s="36" t="s">
        <v>26</v>
      </c>
      <c r="B33" s="24" t="s">
        <v>30</v>
      </c>
      <c r="C33" s="20">
        <v>0</v>
      </c>
      <c r="D33" s="20">
        <v>0</v>
      </c>
    </row>
    <row r="34" spans="1:6" s="8" customFormat="1">
      <c r="A34" s="36" t="s">
        <v>26</v>
      </c>
      <c r="B34" s="24" t="s">
        <v>31</v>
      </c>
      <c r="C34" s="20">
        <v>8261678.4400000004</v>
      </c>
      <c r="D34" s="20">
        <v>6773060</v>
      </c>
    </row>
    <row r="35" spans="1:6" s="8" customFormat="1">
      <c r="A35" s="36" t="s">
        <v>26</v>
      </c>
      <c r="B35" s="24" t="s">
        <v>32</v>
      </c>
      <c r="C35" s="20">
        <v>1204263.25</v>
      </c>
      <c r="D35" s="20">
        <v>998083.5</v>
      </c>
    </row>
    <row r="36" spans="1:6" s="8" customFormat="1" ht="17.25" customHeight="1">
      <c r="A36" s="36" t="s">
        <v>26</v>
      </c>
      <c r="B36" s="24" t="s">
        <v>33</v>
      </c>
      <c r="C36" s="20">
        <v>59600.81</v>
      </c>
      <c r="D36" s="20">
        <v>345737.64</v>
      </c>
    </row>
    <row r="37" spans="1:6" s="8" customFormat="1">
      <c r="A37" s="36" t="s">
        <v>26</v>
      </c>
      <c r="B37" s="24" t="s">
        <v>34</v>
      </c>
      <c r="C37" s="20">
        <v>5389361.6200000001</v>
      </c>
      <c r="D37" s="20">
        <v>1532639.33</v>
      </c>
    </row>
    <row r="38" spans="1:6" s="8" customFormat="1">
      <c r="A38" s="35" t="s">
        <v>26</v>
      </c>
      <c r="B38" s="11" t="s">
        <v>35</v>
      </c>
      <c r="C38" s="25">
        <f>SUM(C30:C37)</f>
        <v>17031153.030000001</v>
      </c>
      <c r="D38" s="25">
        <f>SUM(D30:D37)</f>
        <v>12370480.470000001</v>
      </c>
      <c r="F38" s="104"/>
    </row>
    <row r="39" spans="1:6" s="8" customFormat="1">
      <c r="A39" s="35" t="s">
        <v>26</v>
      </c>
      <c r="B39" s="11" t="s">
        <v>36</v>
      </c>
      <c r="C39" s="25">
        <v>-61109.67</v>
      </c>
      <c r="D39" s="25">
        <v>46515.09</v>
      </c>
    </row>
    <row r="40" spans="1:6" s="8" customFormat="1">
      <c r="A40" s="36" t="s">
        <v>26</v>
      </c>
      <c r="B40" s="24" t="s">
        <v>37</v>
      </c>
      <c r="C40" s="20">
        <v>0</v>
      </c>
      <c r="D40" s="20">
        <v>0</v>
      </c>
    </row>
    <row r="41" spans="1:6" s="8" customFormat="1">
      <c r="A41" s="36" t="s">
        <v>26</v>
      </c>
      <c r="B41" s="24" t="s">
        <v>38</v>
      </c>
      <c r="C41" s="19">
        <v>0</v>
      </c>
      <c r="D41" s="19">
        <v>0</v>
      </c>
    </row>
    <row r="42" spans="1:6" s="8" customFormat="1">
      <c r="A42" s="36" t="s">
        <v>26</v>
      </c>
      <c r="B42" s="24" t="s">
        <v>39</v>
      </c>
      <c r="C42" s="19">
        <v>0</v>
      </c>
      <c r="D42" s="19">
        <v>0</v>
      </c>
    </row>
    <row r="43" spans="1:6" s="8" customFormat="1">
      <c r="A43" s="36" t="s">
        <v>26</v>
      </c>
      <c r="B43" s="24" t="s">
        <v>40</v>
      </c>
      <c r="C43" s="19">
        <v>0</v>
      </c>
      <c r="D43" s="19">
        <v>0</v>
      </c>
    </row>
    <row r="44" spans="1:6" s="8" customFormat="1">
      <c r="A44" s="36" t="s">
        <v>26</v>
      </c>
      <c r="B44" s="24" t="s">
        <v>41</v>
      </c>
      <c r="C44" s="19">
        <v>0</v>
      </c>
      <c r="D44" s="19">
        <v>0</v>
      </c>
    </row>
    <row r="45" spans="1:6" s="8" customFormat="1">
      <c r="A45" s="36" t="s">
        <v>26</v>
      </c>
      <c r="B45" s="24" t="s">
        <v>42</v>
      </c>
      <c r="C45" s="19">
        <v>0</v>
      </c>
      <c r="D45" s="19">
        <v>0</v>
      </c>
    </row>
    <row r="46" spans="1:6" s="8" customFormat="1">
      <c r="A46" s="36" t="s">
        <v>26</v>
      </c>
      <c r="B46" s="24" t="s">
        <v>43</v>
      </c>
      <c r="C46" s="20">
        <v>0</v>
      </c>
      <c r="D46" s="20">
        <v>0</v>
      </c>
    </row>
    <row r="47" spans="1:6" s="8" customFormat="1">
      <c r="A47" s="36"/>
      <c r="B47" s="24"/>
      <c r="C47" s="19"/>
      <c r="D47" s="19"/>
    </row>
    <row r="48" spans="1:6" s="8" customFormat="1">
      <c r="A48" s="36" t="s">
        <v>26</v>
      </c>
      <c r="B48" s="24" t="s">
        <v>44</v>
      </c>
      <c r="C48" s="20">
        <v>-2453104.96</v>
      </c>
      <c r="D48" s="20">
        <v>-11737666</v>
      </c>
    </row>
    <row r="49" spans="1:4" s="8" customFormat="1">
      <c r="A49" s="36" t="s">
        <v>26</v>
      </c>
      <c r="B49" s="24" t="s">
        <v>45</v>
      </c>
      <c r="C49" s="20">
        <v>6156</v>
      </c>
      <c r="D49" s="20">
        <v>6143</v>
      </c>
    </row>
    <row r="50" spans="1:4" s="8" customFormat="1">
      <c r="A50" s="36" t="s">
        <v>26</v>
      </c>
      <c r="B50" s="24" t="s">
        <v>46</v>
      </c>
      <c r="C50" s="20">
        <v>-1838125.69</v>
      </c>
      <c r="D50" s="20">
        <v>2342641.88</v>
      </c>
    </row>
    <row r="51" spans="1:4" s="8" customFormat="1">
      <c r="A51" s="36" t="s">
        <v>26</v>
      </c>
      <c r="B51" s="24" t="s">
        <v>47</v>
      </c>
      <c r="C51" s="20">
        <v>0</v>
      </c>
      <c r="D51" s="20">
        <v>0</v>
      </c>
    </row>
    <row r="52" spans="1:4" s="8" customFormat="1">
      <c r="A52" s="36" t="s">
        <v>26</v>
      </c>
      <c r="B52" s="24" t="s">
        <v>48</v>
      </c>
      <c r="C52" s="20">
        <v>0</v>
      </c>
      <c r="D52" s="20">
        <v>2790.58</v>
      </c>
    </row>
    <row r="53" spans="1:4" s="8" customFormat="1">
      <c r="A53" s="36" t="s">
        <v>26</v>
      </c>
      <c r="B53" s="24" t="s">
        <v>49</v>
      </c>
      <c r="C53" s="20">
        <v>-10391398.939999999</v>
      </c>
      <c r="D53" s="20">
        <v>-1152191</v>
      </c>
    </row>
    <row r="54" spans="1:4" s="8" customFormat="1">
      <c r="A54" s="35" t="s">
        <v>26</v>
      </c>
      <c r="B54" s="11" t="s">
        <v>50</v>
      </c>
      <c r="C54" s="25">
        <f>SUM(C40:C53)</f>
        <v>-14676473.59</v>
      </c>
      <c r="D54" s="25">
        <f>SUM(D40:D53)</f>
        <v>-10538281.540000001</v>
      </c>
    </row>
    <row r="55" spans="1:4" s="8" customFormat="1">
      <c r="A55" s="37" t="s">
        <v>26</v>
      </c>
      <c r="B55" s="24" t="s">
        <v>51</v>
      </c>
      <c r="C55" s="15">
        <v>3222252.84</v>
      </c>
      <c r="D55" s="15">
        <v>-3309719.72</v>
      </c>
    </row>
    <row r="56" spans="1:4" s="8" customFormat="1">
      <c r="A56" s="37" t="s">
        <v>26</v>
      </c>
      <c r="B56" s="24" t="s">
        <v>52</v>
      </c>
      <c r="C56" s="19">
        <v>0</v>
      </c>
      <c r="D56" s="19">
        <v>0</v>
      </c>
    </row>
    <row r="57" spans="1:4" s="8" customFormat="1">
      <c r="A57" s="35" t="s">
        <v>26</v>
      </c>
      <c r="B57" s="26" t="s">
        <v>53</v>
      </c>
      <c r="C57" s="25">
        <f>SUM(C55:C56)</f>
        <v>3222252.84</v>
      </c>
      <c r="D57" s="25">
        <f>SUM(D55:D56)</f>
        <v>-3309719.72</v>
      </c>
    </row>
    <row r="58" spans="1:4" s="8" customFormat="1">
      <c r="A58" s="35" t="s">
        <v>26</v>
      </c>
      <c r="B58" s="11" t="s">
        <v>54</v>
      </c>
      <c r="C58" s="12">
        <v>50474.2</v>
      </c>
      <c r="D58" s="12">
        <v>4505.8900000000003</v>
      </c>
    </row>
    <row r="59" spans="1:4" s="8" customFormat="1">
      <c r="A59" s="38" t="s">
        <v>55</v>
      </c>
      <c r="B59" s="22"/>
      <c r="C59" s="23">
        <f>+C38+C39+C54+C57+C58</f>
        <v>5566296.8099999996</v>
      </c>
      <c r="D59" s="23">
        <f>+D38+D39+D54+D57+D58</f>
        <v>-1426499.8100000008</v>
      </c>
    </row>
    <row r="60" spans="1:4" s="8" customFormat="1">
      <c r="A60" s="39"/>
      <c r="B60" s="13"/>
      <c r="C60" s="13"/>
      <c r="D60" s="13"/>
    </row>
    <row r="61" spans="1:4" s="8" customFormat="1" ht="24.75" customHeight="1">
      <c r="A61" s="34" t="s">
        <v>56</v>
      </c>
      <c r="B61" s="9"/>
      <c r="C61" s="10"/>
      <c r="D61" s="10"/>
    </row>
    <row r="62" spans="1:4" s="8" customFormat="1">
      <c r="A62" s="36" t="s">
        <v>8</v>
      </c>
      <c r="B62" s="14" t="s">
        <v>57</v>
      </c>
      <c r="C62" s="19">
        <v>0</v>
      </c>
      <c r="D62" s="19">
        <v>0</v>
      </c>
    </row>
    <row r="63" spans="1:4" s="8" customFormat="1">
      <c r="A63" s="36" t="s">
        <v>8</v>
      </c>
      <c r="B63" s="14" t="s">
        <v>58</v>
      </c>
      <c r="C63" s="20">
        <v>0</v>
      </c>
      <c r="D63" s="20">
        <v>0</v>
      </c>
    </row>
    <row r="64" spans="1:4" s="8" customFormat="1">
      <c r="A64" s="36" t="s">
        <v>8</v>
      </c>
      <c r="B64" s="14" t="s">
        <v>59</v>
      </c>
      <c r="C64" s="20">
        <v>-247965</v>
      </c>
      <c r="D64" s="20">
        <v>-193912</v>
      </c>
    </row>
    <row r="65" spans="1:4" s="8" customFormat="1">
      <c r="A65" s="36" t="s">
        <v>8</v>
      </c>
      <c r="B65" s="14" t="s">
        <v>60</v>
      </c>
      <c r="C65" s="20">
        <v>0</v>
      </c>
      <c r="D65" s="20">
        <v>0</v>
      </c>
    </row>
    <row r="66" spans="1:4" s="8" customFormat="1">
      <c r="A66" s="36" t="s">
        <v>8</v>
      </c>
      <c r="B66" s="14" t="s">
        <v>61</v>
      </c>
      <c r="C66" s="20">
        <v>0</v>
      </c>
      <c r="D66" s="20">
        <v>0</v>
      </c>
    </row>
    <row r="67" spans="1:4" s="8" customFormat="1">
      <c r="A67" s="40" t="s">
        <v>8</v>
      </c>
      <c r="B67" s="26" t="s">
        <v>62</v>
      </c>
      <c r="C67" s="25">
        <f>SUM(C62:C66)</f>
        <v>-247965</v>
      </c>
      <c r="D67" s="25">
        <f>SUM(D62:D66)</f>
        <v>-193912</v>
      </c>
    </row>
    <row r="68" spans="1:4" s="8" customFormat="1">
      <c r="A68" s="36" t="s">
        <v>1</v>
      </c>
      <c r="B68" s="14" t="s">
        <v>63</v>
      </c>
      <c r="C68" s="19">
        <v>0</v>
      </c>
      <c r="D68" s="19">
        <v>0</v>
      </c>
    </row>
    <row r="69" spans="1:4" s="8" customFormat="1">
      <c r="A69" s="36" t="s">
        <v>1</v>
      </c>
      <c r="B69" s="14" t="s">
        <v>64</v>
      </c>
      <c r="C69" s="20">
        <v>0</v>
      </c>
      <c r="D69" s="20">
        <v>0</v>
      </c>
    </row>
    <row r="70" spans="1:4" s="8" customFormat="1">
      <c r="A70" s="36" t="s">
        <v>1</v>
      </c>
      <c r="B70" s="14" t="s">
        <v>65</v>
      </c>
      <c r="C70" s="20">
        <v>0</v>
      </c>
      <c r="D70" s="20">
        <v>0</v>
      </c>
    </row>
    <row r="71" spans="1:4" s="8" customFormat="1">
      <c r="A71" s="36" t="s">
        <v>1</v>
      </c>
      <c r="B71" s="14" t="s">
        <v>66</v>
      </c>
      <c r="C71" s="20">
        <v>0</v>
      </c>
      <c r="D71" s="20">
        <v>0</v>
      </c>
    </row>
    <row r="72" spans="1:4" s="8" customFormat="1">
      <c r="A72" s="36" t="s">
        <v>1</v>
      </c>
      <c r="B72" s="14" t="s">
        <v>67</v>
      </c>
      <c r="C72" s="20">
        <v>0</v>
      </c>
      <c r="D72" s="20">
        <v>0</v>
      </c>
    </row>
    <row r="73" spans="1:4" s="8" customFormat="1">
      <c r="A73" s="40" t="s">
        <v>1</v>
      </c>
      <c r="B73" s="26" t="s">
        <v>68</v>
      </c>
      <c r="C73" s="25">
        <f>SUM(C68:C72)</f>
        <v>0</v>
      </c>
      <c r="D73" s="25">
        <f>SUM(D68:D72)</f>
        <v>0</v>
      </c>
    </row>
    <row r="74" spans="1:4" s="8" customFormat="1">
      <c r="A74" s="36" t="s">
        <v>8</v>
      </c>
      <c r="B74" s="14" t="s">
        <v>69</v>
      </c>
      <c r="C74" s="19">
        <v>0</v>
      </c>
      <c r="D74" s="19">
        <v>0</v>
      </c>
    </row>
    <row r="75" spans="1:4" s="8" customFormat="1">
      <c r="A75" s="36" t="s">
        <v>8</v>
      </c>
      <c r="B75" s="14" t="s">
        <v>70</v>
      </c>
      <c r="C75" s="20">
        <v>-1259779.45</v>
      </c>
      <c r="D75" s="20">
        <f>-2111-2639702</f>
        <v>-2641813</v>
      </c>
    </row>
    <row r="76" spans="1:4" s="8" customFormat="1">
      <c r="A76" s="36" t="s">
        <v>8</v>
      </c>
      <c r="B76" s="14" t="s">
        <v>71</v>
      </c>
      <c r="C76" s="20">
        <v>-413066.52</v>
      </c>
      <c r="D76" s="20">
        <v>-226204</v>
      </c>
    </row>
    <row r="77" spans="1:4" s="8" customFormat="1">
      <c r="A77" s="36" t="s">
        <v>8</v>
      </c>
      <c r="B77" s="14" t="s">
        <v>72</v>
      </c>
      <c r="C77" s="20">
        <f>-3535287.84-109800</f>
        <v>-3645087.84</v>
      </c>
      <c r="D77" s="20">
        <v>-5220104</v>
      </c>
    </row>
    <row r="78" spans="1:4" s="8" customFormat="1">
      <c r="A78" s="36" t="s">
        <v>8</v>
      </c>
      <c r="B78" s="14" t="s">
        <v>73</v>
      </c>
      <c r="C78" s="20">
        <v>-321572.18</v>
      </c>
      <c r="D78" s="20">
        <v>-341022</v>
      </c>
    </row>
    <row r="79" spans="1:4" s="8" customFormat="1">
      <c r="A79" s="36" t="s">
        <v>8</v>
      </c>
      <c r="B79" s="14" t="s">
        <v>74</v>
      </c>
      <c r="C79" s="20">
        <v>-166293.32</v>
      </c>
      <c r="D79" s="20">
        <v>-9150</v>
      </c>
    </row>
    <row r="80" spans="1:4" s="8" customFormat="1">
      <c r="A80" s="36" t="s">
        <v>8</v>
      </c>
      <c r="B80" s="14" t="s">
        <v>75</v>
      </c>
      <c r="C80" s="20">
        <v>-477616.46</v>
      </c>
      <c r="D80" s="20">
        <v>-693572</v>
      </c>
    </row>
    <row r="81" spans="1:4" s="8" customFormat="1">
      <c r="A81" s="40" t="s">
        <v>8</v>
      </c>
      <c r="B81" s="26" t="s">
        <v>76</v>
      </c>
      <c r="C81" s="25">
        <f>SUM(C74:C80)</f>
        <v>-6283415.7699999996</v>
      </c>
      <c r="D81" s="25">
        <f>SUM(D74:D80)</f>
        <v>-9131865</v>
      </c>
    </row>
    <row r="82" spans="1:4" s="8" customFormat="1">
      <c r="A82" s="36" t="s">
        <v>1</v>
      </c>
      <c r="B82" s="14" t="s">
        <v>77</v>
      </c>
      <c r="C82" s="19">
        <v>0</v>
      </c>
      <c r="D82" s="19">
        <v>0</v>
      </c>
    </row>
    <row r="83" spans="1:4" s="8" customFormat="1">
      <c r="A83" s="36" t="s">
        <v>1</v>
      </c>
      <c r="B83" s="14" t="s">
        <v>78</v>
      </c>
      <c r="C83" s="20">
        <v>0</v>
      </c>
      <c r="D83" s="20">
        <v>737157</v>
      </c>
    </row>
    <row r="84" spans="1:4" s="8" customFormat="1">
      <c r="A84" s="36" t="s">
        <v>1</v>
      </c>
      <c r="B84" s="14" t="s">
        <v>79</v>
      </c>
      <c r="C84" s="20">
        <v>0</v>
      </c>
      <c r="D84" s="20">
        <v>0</v>
      </c>
    </row>
    <row r="85" spans="1:4" s="8" customFormat="1">
      <c r="A85" s="36" t="s">
        <v>1</v>
      </c>
      <c r="B85" s="14" t="s">
        <v>80</v>
      </c>
      <c r="C85" s="20">
        <v>0</v>
      </c>
      <c r="D85" s="20">
        <v>13420</v>
      </c>
    </row>
    <row r="86" spans="1:4" s="8" customFormat="1">
      <c r="A86" s="36" t="s">
        <v>1</v>
      </c>
      <c r="B86" s="14" t="s">
        <v>81</v>
      </c>
      <c r="C86" s="115">
        <v>0</v>
      </c>
      <c r="D86" s="115">
        <v>0</v>
      </c>
    </row>
    <row r="87" spans="1:4" s="8" customFormat="1">
      <c r="A87" s="36" t="s">
        <v>1</v>
      </c>
      <c r="B87" s="14" t="s">
        <v>82</v>
      </c>
      <c r="C87" s="115">
        <v>0</v>
      </c>
      <c r="D87" s="115">
        <v>0</v>
      </c>
    </row>
    <row r="88" spans="1:4" s="8" customFormat="1">
      <c r="A88" s="36" t="s">
        <v>1</v>
      </c>
      <c r="B88" s="14" t="s">
        <v>83</v>
      </c>
      <c r="C88" s="20">
        <v>0</v>
      </c>
      <c r="D88" s="20">
        <v>1014</v>
      </c>
    </row>
    <row r="89" spans="1:4" s="8" customFormat="1">
      <c r="A89" s="35" t="s">
        <v>1</v>
      </c>
      <c r="B89" s="26" t="s">
        <v>84</v>
      </c>
      <c r="C89" s="25">
        <f>SUM(C82:C88)</f>
        <v>0</v>
      </c>
      <c r="D89" s="25">
        <f>SUM(D82:D88)</f>
        <v>751591</v>
      </c>
    </row>
    <row r="90" spans="1:4" s="8" customFormat="1">
      <c r="A90" s="36" t="s">
        <v>8</v>
      </c>
      <c r="B90" s="14" t="s">
        <v>85</v>
      </c>
      <c r="C90" s="20">
        <v>0</v>
      </c>
      <c r="D90" s="20">
        <v>0</v>
      </c>
    </row>
    <row r="91" spans="1:4" s="8" customFormat="1">
      <c r="A91" s="36" t="s">
        <v>8</v>
      </c>
      <c r="B91" s="14" t="s">
        <v>86</v>
      </c>
      <c r="C91" s="20">
        <v>0</v>
      </c>
      <c r="D91" s="20">
        <v>0</v>
      </c>
    </row>
    <row r="92" spans="1:4" s="8" customFormat="1">
      <c r="A92" s="35" t="s">
        <v>8</v>
      </c>
      <c r="B92" s="26" t="s">
        <v>87</v>
      </c>
      <c r="C92" s="25">
        <f>SUM(C90:C91)</f>
        <v>0</v>
      </c>
      <c r="D92" s="25">
        <f>SUM(D90:D91)</f>
        <v>0</v>
      </c>
    </row>
    <row r="93" spans="1:4" s="8" customFormat="1">
      <c r="A93" s="36" t="s">
        <v>1</v>
      </c>
      <c r="B93" s="14" t="s">
        <v>88</v>
      </c>
      <c r="C93" s="20">
        <v>0</v>
      </c>
      <c r="D93" s="20">
        <v>0</v>
      </c>
    </row>
    <row r="94" spans="1:4" s="8" customFormat="1">
      <c r="A94" s="36" t="s">
        <v>1</v>
      </c>
      <c r="B94" s="14" t="s">
        <v>89</v>
      </c>
      <c r="C94" s="20">
        <v>0</v>
      </c>
      <c r="D94" s="20">
        <v>0</v>
      </c>
    </row>
    <row r="95" spans="1:4" s="8" customFormat="1">
      <c r="A95" s="35" t="s">
        <v>1</v>
      </c>
      <c r="B95" s="26" t="s">
        <v>90</v>
      </c>
      <c r="C95" s="25">
        <f>SUM(C93:C94)</f>
        <v>0</v>
      </c>
      <c r="D95" s="25">
        <f>SUM(D93:D94)</f>
        <v>0</v>
      </c>
    </row>
    <row r="96" spans="1:4" s="8" customFormat="1">
      <c r="A96" s="35" t="s">
        <v>17</v>
      </c>
      <c r="B96" s="26" t="s">
        <v>91</v>
      </c>
      <c r="C96" s="25">
        <v>0</v>
      </c>
      <c r="D96" s="25">
        <v>0</v>
      </c>
    </row>
    <row r="97" spans="1:5" s="8" customFormat="1">
      <c r="A97" s="38" t="s">
        <v>92</v>
      </c>
      <c r="B97" s="22"/>
      <c r="C97" s="23">
        <f>C67+C81+C89</f>
        <v>-6531380.7699999996</v>
      </c>
      <c r="D97" s="23">
        <f>D67+D81+D89</f>
        <v>-8574186</v>
      </c>
    </row>
    <row r="98" spans="1:5" s="8" customFormat="1">
      <c r="A98" s="39"/>
      <c r="B98" s="13"/>
      <c r="C98" s="13"/>
      <c r="D98" s="13"/>
    </row>
    <row r="99" spans="1:5" s="8" customFormat="1" ht="24.75" customHeight="1">
      <c r="A99" s="34" t="s">
        <v>93</v>
      </c>
      <c r="B99" s="9"/>
      <c r="C99" s="10"/>
      <c r="D99" s="10"/>
    </row>
    <row r="100" spans="1:5" s="8" customFormat="1">
      <c r="A100" s="36" t="s">
        <v>26</v>
      </c>
      <c r="B100" s="18" t="s">
        <v>94</v>
      </c>
      <c r="C100" s="20">
        <v>0</v>
      </c>
      <c r="D100" s="20">
        <v>0</v>
      </c>
    </row>
    <row r="101" spans="1:5" s="8" customFormat="1">
      <c r="A101" s="36" t="s">
        <v>26</v>
      </c>
      <c r="B101" s="18" t="s">
        <v>95</v>
      </c>
      <c r="C101" s="20">
        <f>-133950.89</f>
        <v>-133950.89000000001</v>
      </c>
      <c r="D101" s="20">
        <v>-3916476.6</v>
      </c>
    </row>
    <row r="102" spans="1:5" s="8" customFormat="1">
      <c r="A102" s="36" t="s">
        <v>26</v>
      </c>
      <c r="B102" s="18" t="s">
        <v>96</v>
      </c>
      <c r="C102" s="20">
        <v>0</v>
      </c>
      <c r="D102" s="20">
        <v>0</v>
      </c>
    </row>
    <row r="103" spans="1:5" s="8" customFormat="1">
      <c r="A103" s="36" t="s">
        <v>26</v>
      </c>
      <c r="B103" s="18" t="s">
        <v>97</v>
      </c>
      <c r="C103" s="20">
        <v>0</v>
      </c>
      <c r="D103" s="20">
        <v>0</v>
      </c>
    </row>
    <row r="104" spans="1:5" s="8" customFormat="1">
      <c r="A104" s="36" t="s">
        <v>26</v>
      </c>
      <c r="B104" s="18" t="s">
        <v>98</v>
      </c>
      <c r="C104" s="20">
        <v>0</v>
      </c>
      <c r="D104" s="20">
        <v>0</v>
      </c>
    </row>
    <row r="105" spans="1:5" s="8" customFormat="1">
      <c r="A105" s="35" t="s">
        <v>26</v>
      </c>
      <c r="B105" s="11" t="s">
        <v>263</v>
      </c>
      <c r="C105" s="25">
        <f>SUM(C100:C104)</f>
        <v>-133950.89000000001</v>
      </c>
      <c r="D105" s="25">
        <f>SUM(D100:D104)</f>
        <v>-3916476.6</v>
      </c>
    </row>
    <row r="106" spans="1:5" s="8" customFormat="1">
      <c r="A106" s="35" t="s">
        <v>26</v>
      </c>
      <c r="B106" s="11" t="s">
        <v>265</v>
      </c>
      <c r="C106" s="25">
        <v>0</v>
      </c>
      <c r="D106" s="25">
        <v>0</v>
      </c>
    </row>
    <row r="107" spans="1:5" s="8" customFormat="1">
      <c r="A107" s="36" t="s">
        <v>1</v>
      </c>
      <c r="B107" s="18" t="s">
        <v>99</v>
      </c>
      <c r="C107" s="20">
        <f>1000000+109800</f>
        <v>1109800</v>
      </c>
      <c r="D107" s="20">
        <v>7446145.4000000004</v>
      </c>
    </row>
    <row r="108" spans="1:5" s="8" customFormat="1">
      <c r="A108" s="36" t="s">
        <v>26</v>
      </c>
      <c r="B108" s="18" t="s">
        <v>100</v>
      </c>
      <c r="C108" s="20">
        <f>(-7006581.52+370827.34+79275.62)-5020256.5</f>
        <v>-11576735.059999999</v>
      </c>
      <c r="D108" s="20">
        <v>-11480840.300000001</v>
      </c>
      <c r="E108" s="117"/>
    </row>
    <row r="109" spans="1:5" s="8" customFormat="1">
      <c r="A109" s="35" t="s">
        <v>26</v>
      </c>
      <c r="B109" s="26" t="s">
        <v>108</v>
      </c>
      <c r="C109" s="25">
        <f>SUM(C107:C108)</f>
        <v>-10466935.059999999</v>
      </c>
      <c r="D109" s="25">
        <f>SUM(D107:D108)</f>
        <v>-4034694.9000000004</v>
      </c>
    </row>
    <row r="110" spans="1:5" s="8" customFormat="1">
      <c r="A110" s="41" t="s">
        <v>26</v>
      </c>
      <c r="B110" s="27" t="s">
        <v>101</v>
      </c>
      <c r="C110" s="25">
        <f>-208185.49+23374.7</f>
        <v>-184810.78999999998</v>
      </c>
      <c r="D110" s="25">
        <v>-503117.02</v>
      </c>
    </row>
    <row r="111" spans="1:5" s="8" customFormat="1">
      <c r="A111" s="36" t="s">
        <v>1</v>
      </c>
      <c r="B111" s="13" t="s">
        <v>102</v>
      </c>
      <c r="C111" s="20">
        <v>0</v>
      </c>
      <c r="D111" s="20">
        <v>0</v>
      </c>
    </row>
    <row r="112" spans="1:5" s="8" customFormat="1">
      <c r="A112" s="36" t="s">
        <v>8</v>
      </c>
      <c r="B112" s="18" t="s">
        <v>103</v>
      </c>
      <c r="C112" s="20">
        <v>0</v>
      </c>
      <c r="D112" s="20">
        <v>0</v>
      </c>
    </row>
    <row r="113" spans="1:4" s="8" customFormat="1">
      <c r="A113" s="38" t="s">
        <v>104</v>
      </c>
      <c r="B113" s="22"/>
      <c r="C113" s="23">
        <f>C105+C109+C110+C106</f>
        <v>-10785696.739999998</v>
      </c>
      <c r="D113" s="23">
        <f>D105+D109+D110+D106</f>
        <v>-8454288.5199999996</v>
      </c>
    </row>
    <row r="114" spans="1:4" s="8" customFormat="1">
      <c r="A114" s="39"/>
      <c r="B114" s="13"/>
      <c r="C114" s="28"/>
      <c r="D114" s="28"/>
    </row>
    <row r="115" spans="1:4" s="8" customFormat="1" ht="24.75" customHeight="1">
      <c r="A115" s="34" t="s">
        <v>105</v>
      </c>
      <c r="B115" s="9"/>
      <c r="C115" s="10">
        <f>C59+C97+C113+C28</f>
        <v>-8079384.0199999968</v>
      </c>
      <c r="D115" s="10">
        <f>D59+D97+D113+D28</f>
        <v>-10473915.589999996</v>
      </c>
    </row>
    <row r="116" spans="1:4" s="8" customFormat="1">
      <c r="A116" s="42" t="s">
        <v>106</v>
      </c>
      <c r="B116" s="29"/>
      <c r="C116" s="25">
        <f>-(135483421.23-127404036.81)</f>
        <v>-8079384.4199999869</v>
      </c>
      <c r="D116" s="25">
        <f>-(127650232.14-117176317)</f>
        <v>-10473915.140000001</v>
      </c>
    </row>
    <row r="117" spans="1:4" s="8" customFormat="1">
      <c r="A117" s="106"/>
      <c r="B117" s="107"/>
      <c r="C117" s="108"/>
      <c r="D117" s="108"/>
    </row>
    <row r="118" spans="1:4" s="8" customFormat="1">
      <c r="A118" s="109" t="s">
        <v>109</v>
      </c>
      <c r="B118" s="110"/>
      <c r="C118" s="111">
        <f>C115-C116</f>
        <v>0.39999999012798071</v>
      </c>
      <c r="D118" s="111">
        <f>D115-D116</f>
        <v>-0.44999999552965164</v>
      </c>
    </row>
    <row r="119" spans="1:4">
      <c r="A119" s="112"/>
      <c r="B119" s="112"/>
      <c r="C119" s="119"/>
      <c r="D119" s="112"/>
    </row>
    <row r="120" spans="1:4" ht="18">
      <c r="A120" s="113"/>
      <c r="B120" s="113"/>
      <c r="C120" s="120"/>
      <c r="D120" s="113"/>
    </row>
    <row r="121" spans="1:4" ht="18">
      <c r="A121" s="113"/>
      <c r="B121" s="113"/>
      <c r="C121" s="113"/>
      <c r="D121" s="113"/>
    </row>
    <row r="122" spans="1:4" ht="18">
      <c r="A122" s="113"/>
      <c r="B122" s="113"/>
      <c r="C122" s="113"/>
      <c r="D122" s="113"/>
    </row>
    <row r="123" spans="1:4" ht="18">
      <c r="A123" s="113"/>
      <c r="B123" s="113"/>
      <c r="C123" s="113"/>
      <c r="D123" s="113"/>
    </row>
    <row r="124" spans="1:4" ht="18">
      <c r="A124" s="113"/>
      <c r="B124" s="113"/>
      <c r="C124" s="113"/>
      <c r="D124" s="113"/>
    </row>
    <row r="125" spans="1:4" ht="18">
      <c r="A125" s="113"/>
      <c r="B125" s="113"/>
      <c r="C125" s="113"/>
      <c r="D125" s="113"/>
    </row>
    <row r="126" spans="1:4" ht="18">
      <c r="A126" s="113"/>
      <c r="B126" s="114" t="s">
        <v>281</v>
      </c>
      <c r="C126" s="113"/>
      <c r="D126" s="113"/>
    </row>
    <row r="127" spans="1:4" ht="18">
      <c r="A127" s="113"/>
      <c r="B127" s="114" t="s">
        <v>282</v>
      </c>
      <c r="C127" s="113"/>
      <c r="D127" s="113"/>
    </row>
    <row r="128" spans="1:4" ht="18">
      <c r="A128" s="113"/>
      <c r="B128" s="113"/>
      <c r="C128" s="113"/>
      <c r="D128" s="113"/>
    </row>
    <row r="129" spans="1:4" ht="18">
      <c r="A129" s="113"/>
      <c r="B129" s="113"/>
      <c r="C129" s="113"/>
      <c r="D129" s="113"/>
    </row>
    <row r="130" spans="1:4" ht="18">
      <c r="A130" s="113"/>
      <c r="B130" s="113"/>
      <c r="C130" s="113"/>
      <c r="D130" s="113"/>
    </row>
    <row r="131" spans="1:4" ht="18">
      <c r="A131" s="113"/>
      <c r="B131" s="113"/>
      <c r="C131" s="113"/>
      <c r="D131" s="113"/>
    </row>
    <row r="132" spans="1:4" ht="18">
      <c r="A132" s="113"/>
      <c r="B132" s="113"/>
      <c r="C132" s="113"/>
      <c r="D132" s="113"/>
    </row>
  </sheetData>
  <mergeCells count="3">
    <mergeCell ref="A4:B4"/>
    <mergeCell ref="B1:B2"/>
    <mergeCell ref="C1:D2"/>
  </mergeCells>
  <printOptions gridLines="1"/>
  <pageMargins left="0.70866141732283472" right="0.70866141732283472" top="0.74803149606299213" bottom="0.74803149606299213" header="0.31496062992125984" footer="0.31496062992125984"/>
  <pageSetup paperSize="9" scale="56" fitToHeight="0" orientation="portrait" verticalDpi="1200" r:id="rId1"/>
  <headerFooter>
    <oddHeader>&amp;R&amp;"-,Grassetto"&amp;12Allegato 1_DDG N°544/2015</oddHeader>
  </headerFooter>
  <rowBreaks count="1" manualBreakCount="1">
    <brk id="7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J114"/>
  <sheetViews>
    <sheetView topLeftCell="A102" zoomScaleNormal="100" zoomScaleSheetLayoutView="55" workbookViewId="0">
      <selection activeCell="C102" sqref="C102"/>
    </sheetView>
  </sheetViews>
  <sheetFormatPr defaultColWidth="125.140625" defaultRowHeight="15"/>
  <cols>
    <col min="1" max="1" width="9" style="102" customWidth="1"/>
    <col min="2" max="2" width="58.28515625" style="102" customWidth="1"/>
    <col min="3" max="3" width="127.140625" style="103" customWidth="1"/>
    <col min="4" max="4" width="12.28515625" style="102" customWidth="1"/>
    <col min="5" max="5" width="87.140625" style="43" customWidth="1"/>
    <col min="6" max="11" width="7.7109375" style="43" customWidth="1"/>
    <col min="12" max="16384" width="125.140625" style="43"/>
  </cols>
  <sheetData>
    <row r="1" spans="1:10" ht="37.5" customHeight="1" thickBot="1">
      <c r="A1" s="131" t="s">
        <v>111</v>
      </c>
      <c r="B1" s="131"/>
      <c r="C1" s="131"/>
      <c r="D1" s="131"/>
      <c r="E1" s="131"/>
    </row>
    <row r="2" spans="1:10" s="44" customFormat="1" ht="59.25" customHeight="1" thickBot="1">
      <c r="A2" s="132" t="s">
        <v>112</v>
      </c>
      <c r="B2" s="133"/>
      <c r="C2" s="133"/>
      <c r="D2" s="133"/>
      <c r="E2" s="134"/>
      <c r="F2" s="43"/>
      <c r="G2" s="43"/>
      <c r="H2" s="43"/>
      <c r="I2" s="43"/>
      <c r="J2" s="43"/>
    </row>
    <row r="3" spans="1:10" s="44" customFormat="1" ht="45.75" customHeight="1">
      <c r="A3" s="135" t="s">
        <v>113</v>
      </c>
      <c r="B3" s="136"/>
      <c r="C3" s="45" t="s">
        <v>114</v>
      </c>
      <c r="D3" s="45" t="s">
        <v>115</v>
      </c>
      <c r="E3" s="46" t="s">
        <v>116</v>
      </c>
      <c r="F3" s="47"/>
      <c r="G3" s="43"/>
      <c r="H3" s="43"/>
      <c r="I3" s="43"/>
      <c r="J3" s="43"/>
    </row>
    <row r="4" spans="1:10" s="44" customFormat="1" ht="30.75" customHeight="1">
      <c r="A4" s="129" t="s">
        <v>0</v>
      </c>
      <c r="B4" s="130"/>
      <c r="C4" s="48"/>
      <c r="D4" s="49"/>
      <c r="E4" s="50"/>
      <c r="F4" s="43"/>
      <c r="G4" s="43"/>
      <c r="H4" s="43"/>
      <c r="I4" s="43"/>
      <c r="J4" s="43"/>
    </row>
    <row r="5" spans="1:10" s="44" customFormat="1">
      <c r="A5" s="51" t="s">
        <v>1</v>
      </c>
      <c r="B5" s="52" t="s">
        <v>2</v>
      </c>
      <c r="C5" s="53" t="s">
        <v>117</v>
      </c>
      <c r="D5" s="54" t="s">
        <v>118</v>
      </c>
      <c r="E5" s="55" t="s">
        <v>119</v>
      </c>
      <c r="F5" s="43"/>
      <c r="G5" s="43"/>
      <c r="H5" s="43"/>
      <c r="I5" s="43"/>
      <c r="J5" s="43"/>
    </row>
    <row r="6" spans="1:10" s="44" customFormat="1">
      <c r="A6" s="51"/>
      <c r="B6" s="56" t="s">
        <v>3</v>
      </c>
      <c r="C6" s="57"/>
      <c r="D6" s="54"/>
      <c r="E6" s="55"/>
      <c r="F6" s="43"/>
      <c r="G6" s="43"/>
      <c r="H6" s="43"/>
      <c r="I6" s="43"/>
      <c r="J6" s="43"/>
    </row>
    <row r="7" spans="1:10" s="44" customFormat="1">
      <c r="A7" s="58" t="s">
        <v>1</v>
      </c>
      <c r="B7" s="59" t="s">
        <v>4</v>
      </c>
      <c r="C7" s="53" t="s">
        <v>120</v>
      </c>
      <c r="D7" s="60" t="s">
        <v>121</v>
      </c>
      <c r="E7" s="55" t="s">
        <v>122</v>
      </c>
      <c r="F7" s="43"/>
      <c r="G7" s="43"/>
      <c r="H7" s="43"/>
      <c r="I7" s="43"/>
      <c r="J7" s="43"/>
    </row>
    <row r="8" spans="1:10" s="44" customFormat="1">
      <c r="A8" s="58" t="s">
        <v>1</v>
      </c>
      <c r="B8" s="59" t="s">
        <v>5</v>
      </c>
      <c r="C8" s="53" t="s">
        <v>123</v>
      </c>
      <c r="D8" s="54" t="s">
        <v>121</v>
      </c>
      <c r="E8" s="55" t="s">
        <v>124</v>
      </c>
      <c r="F8" s="43"/>
      <c r="G8" s="43"/>
      <c r="H8" s="43"/>
      <c r="I8" s="43"/>
      <c r="J8" s="43"/>
    </row>
    <row r="9" spans="1:10" s="44" customFormat="1">
      <c r="A9" s="58" t="s">
        <v>1</v>
      </c>
      <c r="B9" s="59" t="s">
        <v>6</v>
      </c>
      <c r="C9" s="53" t="s">
        <v>125</v>
      </c>
      <c r="D9" s="54" t="s">
        <v>118</v>
      </c>
      <c r="E9" s="55" t="s">
        <v>126</v>
      </c>
      <c r="F9" s="43"/>
      <c r="G9" s="43"/>
      <c r="H9" s="43"/>
      <c r="I9" s="43"/>
      <c r="J9" s="43"/>
    </row>
    <row r="10" spans="1:10" s="44" customFormat="1">
      <c r="A10" s="129" t="s">
        <v>7</v>
      </c>
      <c r="B10" s="130"/>
      <c r="C10" s="61" t="str">
        <f>IFERROR(C7+C8+C9,"Totale Ammortamenti")</f>
        <v>Totale Ammortamenti</v>
      </c>
      <c r="D10" s="62"/>
      <c r="E10" s="63"/>
      <c r="F10" s="43"/>
      <c r="G10" s="43"/>
      <c r="H10" s="43"/>
      <c r="I10" s="43"/>
      <c r="J10" s="43"/>
    </row>
    <row r="11" spans="1:10" s="44" customFormat="1" ht="30">
      <c r="A11" s="58" t="s">
        <v>8</v>
      </c>
      <c r="B11" s="59" t="s">
        <v>9</v>
      </c>
      <c r="C11" s="53" t="s">
        <v>127</v>
      </c>
      <c r="D11" s="54" t="s">
        <v>128</v>
      </c>
      <c r="E11" s="55" t="s">
        <v>129</v>
      </c>
      <c r="F11" s="43"/>
      <c r="G11" s="43"/>
      <c r="H11" s="43"/>
      <c r="I11" s="43"/>
      <c r="J11" s="43"/>
    </row>
    <row r="12" spans="1:10" s="44" customFormat="1" ht="34.5" customHeight="1">
      <c r="A12" s="58" t="s">
        <v>8</v>
      </c>
      <c r="B12" s="59" t="s">
        <v>10</v>
      </c>
      <c r="C12" s="53" t="s">
        <v>130</v>
      </c>
      <c r="D12" s="54" t="s">
        <v>128</v>
      </c>
      <c r="E12" s="55" t="s">
        <v>131</v>
      </c>
      <c r="F12" s="43"/>
      <c r="G12" s="43"/>
      <c r="H12" s="43"/>
      <c r="I12" s="43"/>
      <c r="J12" s="43"/>
    </row>
    <row r="13" spans="1:10" s="44" customFormat="1">
      <c r="A13" s="129" t="s">
        <v>11</v>
      </c>
      <c r="B13" s="130"/>
      <c r="C13" s="61" t="str">
        <f>IFERROR(C11+C12,"Totale utilizzo contributi in c/capitale e fondi riserva")</f>
        <v>Totale utilizzo contributi in c/capitale e fondi riserva</v>
      </c>
      <c r="D13" s="62"/>
      <c r="E13" s="63"/>
      <c r="F13" s="43"/>
      <c r="G13" s="43"/>
      <c r="H13" s="43"/>
      <c r="I13" s="43"/>
      <c r="J13" s="43"/>
    </row>
    <row r="14" spans="1:10" s="44" customFormat="1">
      <c r="A14" s="58" t="s">
        <v>1</v>
      </c>
      <c r="B14" s="64" t="s">
        <v>12</v>
      </c>
      <c r="C14" s="53" t="s">
        <v>132</v>
      </c>
      <c r="D14" s="54" t="s">
        <v>121</v>
      </c>
      <c r="E14" s="55" t="s">
        <v>133</v>
      </c>
      <c r="F14" s="43"/>
      <c r="G14" s="43"/>
      <c r="H14" s="43"/>
      <c r="I14" s="43"/>
      <c r="J14" s="43"/>
    </row>
    <row r="15" spans="1:10" s="44" customFormat="1" ht="78.75" customHeight="1">
      <c r="A15" s="65" t="s">
        <v>8</v>
      </c>
      <c r="B15" s="66" t="s">
        <v>13</v>
      </c>
      <c r="C15" s="53" t="s">
        <v>134</v>
      </c>
      <c r="D15" s="54" t="s">
        <v>135</v>
      </c>
      <c r="E15" s="55" t="s">
        <v>136</v>
      </c>
      <c r="F15" s="43"/>
      <c r="G15" s="43"/>
      <c r="H15" s="43"/>
      <c r="I15" s="43"/>
      <c r="J15" s="43"/>
    </row>
    <row r="16" spans="1:10" s="44" customFormat="1" ht="25.5">
      <c r="A16" s="58" t="s">
        <v>1</v>
      </c>
      <c r="B16" s="64" t="s">
        <v>14</v>
      </c>
      <c r="C16" s="53" t="s">
        <v>137</v>
      </c>
      <c r="D16" s="54" t="s">
        <v>128</v>
      </c>
      <c r="E16" s="55" t="s">
        <v>138</v>
      </c>
      <c r="F16" s="43"/>
      <c r="G16" s="43"/>
      <c r="H16" s="43"/>
      <c r="I16" s="43"/>
      <c r="J16" s="43"/>
    </row>
    <row r="17" spans="1:10" s="44" customFormat="1" ht="25.5">
      <c r="A17" s="58" t="s">
        <v>8</v>
      </c>
      <c r="B17" s="59" t="s">
        <v>15</v>
      </c>
      <c r="C17" s="53" t="s">
        <v>139</v>
      </c>
      <c r="D17" s="54" t="s">
        <v>128</v>
      </c>
      <c r="E17" s="55" t="s">
        <v>140</v>
      </c>
      <c r="F17" s="43"/>
      <c r="G17" s="43"/>
      <c r="H17" s="43"/>
      <c r="I17" s="43"/>
      <c r="J17" s="43"/>
    </row>
    <row r="18" spans="1:10" s="44" customFormat="1">
      <c r="A18" s="129" t="s">
        <v>16</v>
      </c>
      <c r="B18" s="130"/>
      <c r="C18" s="67" t="str">
        <f>IFERROR(C14-C15+C16-C17,"Totale Premio operosità medici SUMAI + TFR")</f>
        <v>Totale Premio operosità medici SUMAI + TFR</v>
      </c>
      <c r="D18" s="68"/>
      <c r="E18" s="69"/>
      <c r="F18" s="43"/>
      <c r="G18" s="43"/>
      <c r="H18" s="43"/>
      <c r="I18" s="43"/>
      <c r="J18" s="43"/>
    </row>
    <row r="19" spans="1:10" s="44" customFormat="1" ht="42.75" customHeight="1">
      <c r="A19" s="58" t="s">
        <v>17</v>
      </c>
      <c r="B19" s="59" t="s">
        <v>18</v>
      </c>
      <c r="C19" s="53" t="s">
        <v>141</v>
      </c>
      <c r="D19" s="70" t="s">
        <v>121</v>
      </c>
      <c r="E19" s="55" t="s">
        <v>142</v>
      </c>
      <c r="F19" s="43"/>
      <c r="G19" s="43"/>
      <c r="H19" s="43"/>
      <c r="I19" s="43"/>
      <c r="J19" s="43"/>
    </row>
    <row r="20" spans="1:10" s="44" customFormat="1" ht="21" customHeight="1">
      <c r="A20" s="58" t="s">
        <v>1</v>
      </c>
      <c r="B20" s="64" t="s">
        <v>19</v>
      </c>
      <c r="C20" s="53" t="s">
        <v>143</v>
      </c>
      <c r="D20" s="54" t="s">
        <v>121</v>
      </c>
      <c r="E20" s="55" t="s">
        <v>144</v>
      </c>
      <c r="F20" s="43"/>
      <c r="G20" s="43"/>
      <c r="H20" s="43"/>
      <c r="I20" s="43"/>
      <c r="J20" s="43"/>
    </row>
    <row r="21" spans="1:10" s="44" customFormat="1">
      <c r="A21" s="71" t="s">
        <v>8</v>
      </c>
      <c r="B21" s="64" t="s">
        <v>145</v>
      </c>
      <c r="C21" s="53" t="s">
        <v>146</v>
      </c>
      <c r="D21" s="54" t="s">
        <v>128</v>
      </c>
      <c r="E21" s="55" t="s">
        <v>147</v>
      </c>
      <c r="F21" s="43"/>
      <c r="G21" s="43"/>
      <c r="H21" s="43"/>
      <c r="I21" s="43"/>
      <c r="J21" s="43"/>
    </row>
    <row r="22" spans="1:10" s="44" customFormat="1">
      <c r="A22" s="129" t="s">
        <v>21</v>
      </c>
      <c r="B22" s="130"/>
      <c r="C22" s="67" t="str">
        <f>IFERROR(C19+C20-C21,"Totale Fondi svalutazione di attività")</f>
        <v>Totale Fondi svalutazione di attività</v>
      </c>
      <c r="D22" s="68"/>
      <c r="E22" s="69"/>
      <c r="F22" s="43"/>
      <c r="G22" s="43"/>
      <c r="H22" s="43"/>
      <c r="I22" s="43"/>
      <c r="J22" s="43"/>
    </row>
    <row r="23" spans="1:10" s="44" customFormat="1" ht="90" customHeight="1">
      <c r="A23" s="58" t="s">
        <v>1</v>
      </c>
      <c r="B23" s="64" t="s">
        <v>22</v>
      </c>
      <c r="C23" s="53" t="s">
        <v>148</v>
      </c>
      <c r="D23" s="54" t="s">
        <v>118</v>
      </c>
      <c r="E23" s="55" t="s">
        <v>149</v>
      </c>
      <c r="F23" s="43"/>
      <c r="G23" s="43"/>
      <c r="H23" s="43"/>
      <c r="I23" s="43"/>
      <c r="J23" s="43"/>
    </row>
    <row r="24" spans="1:10" s="44" customFormat="1" ht="117.75" customHeight="1">
      <c r="A24" s="58" t="s">
        <v>8</v>
      </c>
      <c r="B24" s="59" t="s">
        <v>23</v>
      </c>
      <c r="C24" s="53" t="s">
        <v>150</v>
      </c>
      <c r="D24" s="54" t="s">
        <v>151</v>
      </c>
      <c r="E24" s="72" t="s">
        <v>152</v>
      </c>
      <c r="F24" s="43"/>
      <c r="G24" s="43"/>
      <c r="H24" s="43"/>
      <c r="I24" s="43"/>
      <c r="J24" s="43"/>
    </row>
    <row r="25" spans="1:10" s="44" customFormat="1">
      <c r="A25" s="139" t="s">
        <v>153</v>
      </c>
      <c r="B25" s="130"/>
      <c r="C25" s="67" t="str">
        <f>IFERROR(C23+C24,"Totale Fondo per rischi ed oneri futuri")</f>
        <v>Totale Fondo per rischi ed oneri futuri</v>
      </c>
      <c r="D25" s="68"/>
      <c r="E25" s="69"/>
      <c r="F25" s="43"/>
      <c r="G25" s="43"/>
      <c r="H25" s="43"/>
      <c r="I25" s="43"/>
      <c r="J25" s="43"/>
    </row>
    <row r="26" spans="1:10" s="44" customFormat="1">
      <c r="A26" s="140" t="s">
        <v>25</v>
      </c>
      <c r="B26" s="141"/>
      <c r="C26" s="73" t="str">
        <f>IFERROR(C5+C10-C13-C18-C22-C25,"Totale")</f>
        <v>Totale</v>
      </c>
      <c r="D26" s="74"/>
      <c r="E26" s="75"/>
      <c r="F26" s="43"/>
      <c r="G26" s="43"/>
      <c r="H26" s="43"/>
      <c r="I26" s="43"/>
      <c r="J26" s="43"/>
    </row>
    <row r="27" spans="1:10" s="44" customFormat="1" ht="63.75">
      <c r="A27" s="58" t="s">
        <v>26</v>
      </c>
      <c r="B27" s="76" t="s">
        <v>27</v>
      </c>
      <c r="C27" s="77" t="s">
        <v>154</v>
      </c>
      <c r="D27" s="54" t="s">
        <v>155</v>
      </c>
      <c r="E27" s="55" t="s">
        <v>156</v>
      </c>
      <c r="F27" s="43"/>
      <c r="G27" s="43"/>
      <c r="H27" s="43"/>
      <c r="I27" s="43"/>
      <c r="J27" s="43"/>
    </row>
    <row r="28" spans="1:10" s="44" customFormat="1" ht="53.25" customHeight="1">
      <c r="A28" s="58" t="s">
        <v>26</v>
      </c>
      <c r="B28" s="76" t="s">
        <v>28</v>
      </c>
      <c r="C28" s="53" t="s">
        <v>157</v>
      </c>
      <c r="D28" s="70" t="s">
        <v>155</v>
      </c>
      <c r="E28" s="55" t="s">
        <v>158</v>
      </c>
      <c r="F28" s="43"/>
      <c r="G28" s="43"/>
      <c r="H28" s="43"/>
      <c r="I28" s="43"/>
      <c r="J28" s="43"/>
    </row>
    <row r="29" spans="1:10" s="44" customFormat="1" ht="57.75" customHeight="1">
      <c r="A29" s="58" t="s">
        <v>26</v>
      </c>
      <c r="B29" s="76" t="s">
        <v>29</v>
      </c>
      <c r="C29" s="53" t="s">
        <v>159</v>
      </c>
      <c r="D29" s="70" t="s">
        <v>155</v>
      </c>
      <c r="E29" s="55" t="s">
        <v>160</v>
      </c>
      <c r="F29" s="43"/>
      <c r="G29" s="43"/>
      <c r="H29" s="43"/>
      <c r="I29" s="43"/>
      <c r="J29" s="43"/>
    </row>
    <row r="30" spans="1:10" s="44" customFormat="1" ht="83.25" customHeight="1">
      <c r="A30" s="58" t="s">
        <v>26</v>
      </c>
      <c r="B30" s="76" t="s">
        <v>30</v>
      </c>
      <c r="C30" s="78" t="s">
        <v>161</v>
      </c>
      <c r="D30" s="54" t="s">
        <v>155</v>
      </c>
      <c r="E30" s="55" t="s">
        <v>162</v>
      </c>
      <c r="F30" s="43"/>
      <c r="G30" s="43"/>
      <c r="H30" s="43"/>
      <c r="I30" s="43"/>
      <c r="J30" s="43"/>
    </row>
    <row r="31" spans="1:10" s="44" customFormat="1" ht="49.5" customHeight="1">
      <c r="A31" s="58" t="s">
        <v>26</v>
      </c>
      <c r="B31" s="76" t="s">
        <v>31</v>
      </c>
      <c r="C31" s="53" t="s">
        <v>163</v>
      </c>
      <c r="D31" s="54" t="s">
        <v>155</v>
      </c>
      <c r="E31" s="79" t="s">
        <v>164</v>
      </c>
      <c r="F31" s="43"/>
      <c r="G31" s="43"/>
      <c r="H31" s="43"/>
      <c r="I31" s="43"/>
      <c r="J31" s="43"/>
    </row>
    <row r="32" spans="1:10" ht="49.5" customHeight="1">
      <c r="A32" s="58" t="s">
        <v>26</v>
      </c>
      <c r="B32" s="76" t="s">
        <v>32</v>
      </c>
      <c r="C32" s="53" t="s">
        <v>165</v>
      </c>
      <c r="D32" s="54" t="s">
        <v>155</v>
      </c>
      <c r="E32" s="79" t="s">
        <v>166</v>
      </c>
    </row>
    <row r="33" spans="1:10" ht="49.5" customHeight="1">
      <c r="A33" s="58" t="s">
        <v>26</v>
      </c>
      <c r="B33" s="76" t="s">
        <v>33</v>
      </c>
      <c r="C33" s="53" t="s">
        <v>167</v>
      </c>
      <c r="D33" s="54" t="s">
        <v>155</v>
      </c>
      <c r="E33" s="80" t="s">
        <v>168</v>
      </c>
    </row>
    <row r="34" spans="1:10" ht="106.5" customHeight="1">
      <c r="A34" s="58" t="s">
        <v>26</v>
      </c>
      <c r="B34" s="76" t="s">
        <v>34</v>
      </c>
      <c r="C34" s="53" t="s">
        <v>169</v>
      </c>
      <c r="D34" s="54" t="s">
        <v>155</v>
      </c>
      <c r="E34" s="72" t="s">
        <v>170</v>
      </c>
    </row>
    <row r="35" spans="1:10" ht="27.75" customHeight="1">
      <c r="A35" s="51" t="s">
        <v>26</v>
      </c>
      <c r="B35" s="52" t="s">
        <v>35</v>
      </c>
      <c r="C35" s="81" t="str">
        <f>IFERROR(C27+C28+C29+C30+C31+C32+C33+C34,"Totale aumento/diminuzione debiti")</f>
        <v>Totale aumento/diminuzione debiti</v>
      </c>
      <c r="D35" s="54"/>
      <c r="E35" s="55"/>
    </row>
    <row r="36" spans="1:10" ht="77.25" customHeight="1">
      <c r="A36" s="51" t="s">
        <v>26</v>
      </c>
      <c r="B36" s="52" t="s">
        <v>36</v>
      </c>
      <c r="C36" s="53" t="s">
        <v>171</v>
      </c>
      <c r="D36" s="54" t="s">
        <v>155</v>
      </c>
      <c r="E36" s="72" t="s">
        <v>172</v>
      </c>
    </row>
    <row r="37" spans="1:10" ht="105">
      <c r="A37" s="58" t="s">
        <v>26</v>
      </c>
      <c r="B37" s="76" t="s">
        <v>37</v>
      </c>
      <c r="C37" s="77" t="s">
        <v>173</v>
      </c>
      <c r="D37" s="54" t="s">
        <v>155</v>
      </c>
      <c r="E37" s="55" t="s">
        <v>174</v>
      </c>
    </row>
    <row r="38" spans="1:10" ht="93" customHeight="1">
      <c r="A38" s="58" t="s">
        <v>26</v>
      </c>
      <c r="B38" s="76" t="s">
        <v>38</v>
      </c>
      <c r="C38" s="53" t="s">
        <v>175</v>
      </c>
      <c r="D38" s="54" t="s">
        <v>155</v>
      </c>
      <c r="E38" s="55" t="s">
        <v>176</v>
      </c>
    </row>
    <row r="39" spans="1:10" ht="75" customHeight="1">
      <c r="A39" s="58" t="s">
        <v>26</v>
      </c>
      <c r="B39" s="76" t="s">
        <v>39</v>
      </c>
      <c r="C39" s="53" t="s">
        <v>177</v>
      </c>
      <c r="D39" s="54" t="s">
        <v>155</v>
      </c>
      <c r="E39" s="80" t="s">
        <v>178</v>
      </c>
    </row>
    <row r="40" spans="1:10" ht="23.25" customHeight="1">
      <c r="A40" s="58" t="s">
        <v>26</v>
      </c>
      <c r="B40" s="76" t="s">
        <v>40</v>
      </c>
      <c r="C40" s="53" t="s">
        <v>179</v>
      </c>
      <c r="D40" s="54"/>
      <c r="E40" s="55"/>
    </row>
    <row r="41" spans="1:10" ht="30" customHeight="1">
      <c r="A41" s="58" t="s">
        <v>26</v>
      </c>
      <c r="B41" s="76" t="s">
        <v>41</v>
      </c>
      <c r="C41" s="53" t="s">
        <v>179</v>
      </c>
      <c r="D41" s="54"/>
      <c r="E41" s="55"/>
    </row>
    <row r="42" spans="1:10" ht="78.75" customHeight="1">
      <c r="A42" s="58" t="s">
        <v>26</v>
      </c>
      <c r="B42" s="76" t="s">
        <v>42</v>
      </c>
      <c r="C42" s="77" t="s">
        <v>180</v>
      </c>
      <c r="D42" s="54" t="s">
        <v>155</v>
      </c>
      <c r="E42" s="72" t="s">
        <v>181</v>
      </c>
    </row>
    <row r="43" spans="1:10" ht="81" customHeight="1">
      <c r="A43" s="58" t="s">
        <v>26</v>
      </c>
      <c r="B43" s="82" t="s">
        <v>43</v>
      </c>
      <c r="C43" s="77" t="s">
        <v>182</v>
      </c>
      <c r="D43" s="54" t="s">
        <v>155</v>
      </c>
      <c r="E43" s="72" t="s">
        <v>183</v>
      </c>
    </row>
    <row r="44" spans="1:10" ht="124.5" customHeight="1">
      <c r="A44" s="58" t="s">
        <v>26</v>
      </c>
      <c r="B44" s="76" t="s">
        <v>44</v>
      </c>
      <c r="C44" s="53" t="s">
        <v>184</v>
      </c>
      <c r="D44" s="54" t="s">
        <v>155</v>
      </c>
      <c r="E44" s="72" t="s">
        <v>185</v>
      </c>
    </row>
    <row r="45" spans="1:10" ht="42" customHeight="1">
      <c r="A45" s="58" t="s">
        <v>26</v>
      </c>
      <c r="B45" s="76" t="s">
        <v>45</v>
      </c>
      <c r="C45" s="53" t="s">
        <v>186</v>
      </c>
      <c r="D45" s="54" t="s">
        <v>155</v>
      </c>
      <c r="E45" s="55" t="s">
        <v>187</v>
      </c>
    </row>
    <row r="46" spans="1:10" ht="42" customHeight="1">
      <c r="A46" s="58" t="s">
        <v>26</v>
      </c>
      <c r="B46" s="76" t="s">
        <v>46</v>
      </c>
      <c r="C46" s="53" t="s">
        <v>188</v>
      </c>
      <c r="D46" s="54" t="s">
        <v>155</v>
      </c>
      <c r="E46" s="55" t="s">
        <v>189</v>
      </c>
    </row>
    <row r="47" spans="1:10" s="44" customFormat="1" ht="42" customHeight="1">
      <c r="A47" s="58" t="s">
        <v>26</v>
      </c>
      <c r="B47" s="76" t="s">
        <v>47</v>
      </c>
      <c r="C47" s="53" t="s">
        <v>190</v>
      </c>
      <c r="D47" s="54" t="s">
        <v>155</v>
      </c>
      <c r="E47" s="79" t="s">
        <v>191</v>
      </c>
      <c r="F47" s="43"/>
      <c r="G47" s="43"/>
      <c r="H47" s="43"/>
      <c r="I47" s="43"/>
      <c r="J47" s="43"/>
    </row>
    <row r="48" spans="1:10" s="44" customFormat="1" ht="42" customHeight="1">
      <c r="A48" s="58" t="s">
        <v>26</v>
      </c>
      <c r="B48" s="76" t="s">
        <v>48</v>
      </c>
      <c r="C48" s="53" t="s">
        <v>192</v>
      </c>
      <c r="D48" s="54" t="s">
        <v>155</v>
      </c>
      <c r="E48" s="55" t="s">
        <v>193</v>
      </c>
      <c r="F48" s="43"/>
      <c r="G48" s="43"/>
      <c r="H48" s="43"/>
      <c r="I48" s="43"/>
      <c r="J48" s="43"/>
    </row>
    <row r="49" spans="1:10" s="44" customFormat="1" ht="75">
      <c r="A49" s="58" t="s">
        <v>26</v>
      </c>
      <c r="B49" s="76" t="s">
        <v>49</v>
      </c>
      <c r="C49" s="53" t="s">
        <v>194</v>
      </c>
      <c r="D49" s="54" t="s">
        <v>155</v>
      </c>
      <c r="E49" s="55" t="s">
        <v>195</v>
      </c>
      <c r="F49" s="43"/>
      <c r="G49" s="43"/>
      <c r="H49" s="43"/>
      <c r="I49" s="43"/>
      <c r="J49" s="43"/>
    </row>
    <row r="50" spans="1:10" s="44" customFormat="1">
      <c r="A50" s="51" t="s">
        <v>26</v>
      </c>
      <c r="B50" s="52" t="s">
        <v>50</v>
      </c>
      <c r="C50" s="81" t="str">
        <f>IFERROR(C37+C38+C39+C40+C42+C43+C41+C44+C45+C46+C47+C48+C49,"Totale diminuzione/aumenti di crediti")</f>
        <v>Totale diminuzione/aumenti di crediti</v>
      </c>
      <c r="D50" s="54"/>
      <c r="E50" s="55"/>
      <c r="F50" s="43"/>
      <c r="G50" s="43"/>
      <c r="H50" s="43"/>
      <c r="I50" s="43"/>
      <c r="J50" s="43"/>
    </row>
    <row r="51" spans="1:10" s="44" customFormat="1" ht="77.25" customHeight="1">
      <c r="A51" s="71" t="s">
        <v>26</v>
      </c>
      <c r="B51" s="76" t="s">
        <v>51</v>
      </c>
      <c r="C51" s="53" t="s">
        <v>196</v>
      </c>
      <c r="D51" s="54" t="s">
        <v>155</v>
      </c>
      <c r="E51" s="55" t="s">
        <v>197</v>
      </c>
      <c r="F51" s="43"/>
      <c r="G51" s="43"/>
      <c r="H51" s="43"/>
      <c r="I51" s="43"/>
      <c r="J51" s="43"/>
    </row>
    <row r="52" spans="1:10" s="44" customFormat="1" ht="77.25" customHeight="1">
      <c r="A52" s="71" t="s">
        <v>26</v>
      </c>
      <c r="B52" s="76" t="s">
        <v>52</v>
      </c>
      <c r="C52" s="53" t="s">
        <v>198</v>
      </c>
      <c r="D52" s="54" t="s">
        <v>155</v>
      </c>
      <c r="E52" s="55" t="s">
        <v>199</v>
      </c>
      <c r="F52" s="43"/>
      <c r="G52" s="43"/>
      <c r="H52" s="43"/>
      <c r="I52" s="43"/>
      <c r="J52" s="43"/>
    </row>
    <row r="53" spans="1:10" s="44" customFormat="1" ht="21" customHeight="1">
      <c r="A53" s="51" t="s">
        <v>26</v>
      </c>
      <c r="B53" s="56" t="s">
        <v>53</v>
      </c>
      <c r="C53" s="81" t="str">
        <f>IFERROR(C51+C52,"Totale diminuzione/aumento rimanenze")</f>
        <v>Totale diminuzione/aumento rimanenze</v>
      </c>
      <c r="D53" s="54"/>
      <c r="E53" s="55"/>
      <c r="F53" s="43"/>
      <c r="G53" s="43"/>
      <c r="H53" s="43"/>
      <c r="I53" s="43"/>
      <c r="J53" s="43"/>
    </row>
    <row r="54" spans="1:10" s="44" customFormat="1" ht="84.75" customHeight="1">
      <c r="A54" s="51" t="s">
        <v>26</v>
      </c>
      <c r="B54" s="52" t="s">
        <v>54</v>
      </c>
      <c r="C54" s="53" t="s">
        <v>200</v>
      </c>
      <c r="D54" s="54" t="s">
        <v>155</v>
      </c>
      <c r="E54" s="55" t="s">
        <v>201</v>
      </c>
      <c r="F54" s="43"/>
      <c r="G54" s="43"/>
      <c r="H54" s="43"/>
      <c r="I54" s="43"/>
      <c r="J54" s="43"/>
    </row>
    <row r="55" spans="1:10" s="44" customFormat="1" ht="15.75">
      <c r="A55" s="142" t="s">
        <v>55</v>
      </c>
      <c r="B55" s="143"/>
      <c r="C55" s="83" t="str">
        <f>IFERROR(C26+C35+C50+C53+C54,"A-Totale operazioni di gestione reddituale")</f>
        <v>A-Totale operazioni di gestione reddituale</v>
      </c>
      <c r="D55" s="74"/>
      <c r="E55" s="75"/>
      <c r="F55" s="43"/>
      <c r="G55" s="43"/>
      <c r="H55" s="43"/>
      <c r="I55" s="43"/>
      <c r="J55" s="43"/>
    </row>
    <row r="56" spans="1:10" s="44" customFormat="1">
      <c r="A56" s="129" t="s">
        <v>56</v>
      </c>
      <c r="B56" s="130"/>
      <c r="C56" s="53"/>
      <c r="D56" s="84"/>
      <c r="E56" s="85"/>
      <c r="F56" s="43"/>
      <c r="G56" s="43"/>
      <c r="H56" s="43"/>
      <c r="I56" s="43"/>
      <c r="J56" s="43"/>
    </row>
    <row r="57" spans="1:10" s="44" customFormat="1" ht="54.75" customHeight="1">
      <c r="A57" s="58" t="s">
        <v>8</v>
      </c>
      <c r="B57" s="59" t="s">
        <v>57</v>
      </c>
      <c r="C57" s="77" t="s">
        <v>202</v>
      </c>
      <c r="D57" s="54" t="s">
        <v>128</v>
      </c>
      <c r="E57" s="79" t="s">
        <v>203</v>
      </c>
      <c r="F57" s="43"/>
      <c r="G57" s="43"/>
      <c r="H57" s="43"/>
      <c r="I57" s="43"/>
      <c r="J57" s="43"/>
    </row>
    <row r="58" spans="1:10" s="44" customFormat="1" ht="54.75" customHeight="1">
      <c r="A58" s="58" t="s">
        <v>8</v>
      </c>
      <c r="B58" s="59" t="s">
        <v>58</v>
      </c>
      <c r="C58" s="77" t="s">
        <v>204</v>
      </c>
      <c r="D58" s="54" t="s">
        <v>128</v>
      </c>
      <c r="E58" s="79" t="s">
        <v>203</v>
      </c>
      <c r="F58" s="43"/>
      <c r="G58" s="43"/>
      <c r="H58" s="43"/>
      <c r="I58" s="43"/>
      <c r="J58" s="43"/>
    </row>
    <row r="59" spans="1:10" s="44" customFormat="1" ht="54.75" customHeight="1">
      <c r="A59" s="58" t="s">
        <v>8</v>
      </c>
      <c r="B59" s="59" t="s">
        <v>59</v>
      </c>
      <c r="C59" s="77" t="s">
        <v>205</v>
      </c>
      <c r="D59" s="54" t="s">
        <v>128</v>
      </c>
      <c r="E59" s="79" t="s">
        <v>203</v>
      </c>
      <c r="F59" s="43"/>
      <c r="G59" s="43"/>
      <c r="H59" s="43"/>
      <c r="I59" s="43"/>
      <c r="J59" s="43"/>
    </row>
    <row r="60" spans="1:10" s="44" customFormat="1" ht="54.75" customHeight="1">
      <c r="A60" s="58" t="s">
        <v>8</v>
      </c>
      <c r="B60" s="59" t="s">
        <v>60</v>
      </c>
      <c r="C60" s="77" t="s">
        <v>206</v>
      </c>
      <c r="D60" s="54" t="s">
        <v>128</v>
      </c>
      <c r="E60" s="79" t="s">
        <v>203</v>
      </c>
      <c r="F60" s="43"/>
      <c r="G60" s="43"/>
      <c r="H60" s="43"/>
      <c r="I60" s="43"/>
      <c r="J60" s="43"/>
    </row>
    <row r="61" spans="1:10" s="44" customFormat="1" ht="54.75" customHeight="1">
      <c r="A61" s="58" t="s">
        <v>8</v>
      </c>
      <c r="B61" s="59" t="s">
        <v>61</v>
      </c>
      <c r="C61" s="77" t="s">
        <v>207</v>
      </c>
      <c r="D61" s="54" t="s">
        <v>128</v>
      </c>
      <c r="E61" s="79" t="s">
        <v>203</v>
      </c>
      <c r="F61" s="43"/>
      <c r="G61" s="43"/>
      <c r="H61" s="43"/>
      <c r="I61" s="43"/>
      <c r="J61" s="43"/>
    </row>
    <row r="62" spans="1:10" s="44" customFormat="1">
      <c r="A62" s="86" t="s">
        <v>8</v>
      </c>
      <c r="B62" s="56" t="s">
        <v>62</v>
      </c>
      <c r="C62" s="81" t="str">
        <f>IFERROR(C57+C58+C59+C60+C61,"Totale Acquisto Immobilizzazioni Immateriali")</f>
        <v>Totale Acquisto Immobilizzazioni Immateriali</v>
      </c>
      <c r="D62" s="54"/>
      <c r="E62" s="55"/>
      <c r="F62" s="43"/>
      <c r="G62" s="43"/>
      <c r="H62" s="43"/>
      <c r="I62" s="43"/>
      <c r="J62" s="43"/>
    </row>
    <row r="63" spans="1:10" s="44" customFormat="1" ht="62.25" customHeight="1">
      <c r="A63" s="58" t="s">
        <v>1</v>
      </c>
      <c r="B63" s="59" t="s">
        <v>63</v>
      </c>
      <c r="C63" s="77" t="s">
        <v>208</v>
      </c>
      <c r="D63" s="54" t="s">
        <v>128</v>
      </c>
      <c r="E63" s="55" t="s">
        <v>209</v>
      </c>
      <c r="F63" s="43"/>
      <c r="G63" s="43"/>
      <c r="H63" s="43"/>
      <c r="I63" s="43"/>
      <c r="J63" s="43"/>
    </row>
    <row r="64" spans="1:10" s="44" customFormat="1" ht="62.25" customHeight="1">
      <c r="A64" s="58" t="s">
        <v>1</v>
      </c>
      <c r="B64" s="59" t="s">
        <v>64</v>
      </c>
      <c r="C64" s="77" t="s">
        <v>210</v>
      </c>
      <c r="D64" s="54" t="s">
        <v>128</v>
      </c>
      <c r="E64" s="55" t="s">
        <v>211</v>
      </c>
      <c r="F64" s="43"/>
      <c r="G64" s="43"/>
      <c r="H64" s="43"/>
      <c r="I64" s="43"/>
      <c r="J64" s="43"/>
    </row>
    <row r="65" spans="1:10" s="44" customFormat="1" ht="62.25" customHeight="1">
      <c r="A65" s="58" t="s">
        <v>1</v>
      </c>
      <c r="B65" s="59" t="s">
        <v>65</v>
      </c>
      <c r="C65" s="77" t="s">
        <v>212</v>
      </c>
      <c r="D65" s="54" t="s">
        <v>128</v>
      </c>
      <c r="E65" s="55" t="s">
        <v>213</v>
      </c>
      <c r="F65" s="43"/>
      <c r="G65" s="43"/>
      <c r="H65" s="43"/>
      <c r="I65" s="43"/>
      <c r="J65" s="43"/>
    </row>
    <row r="66" spans="1:10" s="44" customFormat="1" ht="62.25" customHeight="1">
      <c r="A66" s="58" t="s">
        <v>1</v>
      </c>
      <c r="B66" s="59" t="s">
        <v>66</v>
      </c>
      <c r="C66" s="77" t="s">
        <v>214</v>
      </c>
      <c r="D66" s="54" t="s">
        <v>128</v>
      </c>
      <c r="E66" s="55" t="s">
        <v>215</v>
      </c>
      <c r="F66" s="43"/>
      <c r="G66" s="43"/>
      <c r="H66" s="43"/>
      <c r="I66" s="43"/>
      <c r="J66" s="43"/>
    </row>
    <row r="67" spans="1:10" s="44" customFormat="1" ht="62.25" customHeight="1">
      <c r="A67" s="58" t="s">
        <v>1</v>
      </c>
      <c r="B67" s="59" t="s">
        <v>67</v>
      </c>
      <c r="C67" s="77" t="s">
        <v>216</v>
      </c>
      <c r="D67" s="54" t="s">
        <v>128</v>
      </c>
      <c r="E67" s="55" t="s">
        <v>217</v>
      </c>
      <c r="F67" s="43"/>
      <c r="G67" s="43"/>
      <c r="H67" s="43"/>
      <c r="I67" s="43"/>
      <c r="J67" s="43"/>
    </row>
    <row r="68" spans="1:10" s="44" customFormat="1">
      <c r="A68" s="86" t="s">
        <v>1</v>
      </c>
      <c r="B68" s="56" t="s">
        <v>68</v>
      </c>
      <c r="C68" s="81" t="str">
        <f>IFERROR(C63+C64+C65+C66+C67,"Totale valore netto contabile immobilizzazioni immateriali dismesse")</f>
        <v>Totale valore netto contabile immobilizzazioni immateriali dismesse</v>
      </c>
      <c r="D68" s="54"/>
      <c r="E68" s="55"/>
      <c r="F68" s="43"/>
      <c r="G68" s="43"/>
      <c r="H68" s="43"/>
      <c r="I68" s="43"/>
      <c r="J68" s="43"/>
    </row>
    <row r="69" spans="1:10" s="44" customFormat="1" ht="49.5" customHeight="1">
      <c r="A69" s="58" t="s">
        <v>8</v>
      </c>
      <c r="B69" s="59" t="s">
        <v>69</v>
      </c>
      <c r="C69" s="77" t="s">
        <v>218</v>
      </c>
      <c r="D69" s="54" t="s">
        <v>128</v>
      </c>
      <c r="E69" s="55" t="s">
        <v>219</v>
      </c>
      <c r="F69" s="43"/>
      <c r="G69" s="43"/>
      <c r="H69" s="43"/>
      <c r="I69" s="43"/>
      <c r="J69" s="43"/>
    </row>
    <row r="70" spans="1:10" s="44" customFormat="1" ht="49.5" customHeight="1">
      <c r="A70" s="58" t="s">
        <v>8</v>
      </c>
      <c r="B70" s="59" t="s">
        <v>70</v>
      </c>
      <c r="C70" s="77" t="s">
        <v>220</v>
      </c>
      <c r="D70" s="54" t="s">
        <v>128</v>
      </c>
      <c r="E70" s="55" t="s">
        <v>221</v>
      </c>
      <c r="F70" s="43"/>
      <c r="G70" s="43"/>
      <c r="H70" s="43"/>
      <c r="I70" s="43"/>
      <c r="J70" s="43"/>
    </row>
    <row r="71" spans="1:10" s="44" customFormat="1" ht="49.5" customHeight="1">
      <c r="A71" s="58" t="s">
        <v>8</v>
      </c>
      <c r="B71" s="59" t="s">
        <v>71</v>
      </c>
      <c r="C71" s="77" t="s">
        <v>222</v>
      </c>
      <c r="D71" s="54" t="s">
        <v>128</v>
      </c>
      <c r="E71" s="55" t="s">
        <v>223</v>
      </c>
      <c r="F71" s="43"/>
      <c r="G71" s="43"/>
      <c r="H71" s="43"/>
      <c r="I71" s="43"/>
      <c r="J71" s="43"/>
    </row>
    <row r="72" spans="1:10" s="44" customFormat="1" ht="49.5" customHeight="1">
      <c r="A72" s="58" t="s">
        <v>8</v>
      </c>
      <c r="B72" s="59" t="s">
        <v>72</v>
      </c>
      <c r="C72" s="77" t="s">
        <v>224</v>
      </c>
      <c r="D72" s="54" t="s">
        <v>128</v>
      </c>
      <c r="E72" s="55" t="s">
        <v>225</v>
      </c>
      <c r="F72" s="43"/>
      <c r="G72" s="43"/>
      <c r="H72" s="43"/>
      <c r="I72" s="43"/>
      <c r="J72" s="43"/>
    </row>
    <row r="73" spans="1:10" s="44" customFormat="1" ht="49.5" customHeight="1">
      <c r="A73" s="58" t="s">
        <v>8</v>
      </c>
      <c r="B73" s="59" t="s">
        <v>73</v>
      </c>
      <c r="C73" s="77" t="s">
        <v>226</v>
      </c>
      <c r="D73" s="54" t="s">
        <v>128</v>
      </c>
      <c r="E73" s="55" t="s">
        <v>227</v>
      </c>
      <c r="F73" s="43"/>
      <c r="G73" s="43"/>
      <c r="H73" s="43"/>
      <c r="I73" s="43"/>
      <c r="J73" s="43"/>
    </row>
    <row r="74" spans="1:10" s="44" customFormat="1" ht="49.5" customHeight="1">
      <c r="A74" s="58" t="s">
        <v>8</v>
      </c>
      <c r="B74" s="59" t="s">
        <v>74</v>
      </c>
      <c r="C74" s="77" t="s">
        <v>228</v>
      </c>
      <c r="D74" s="54" t="s">
        <v>128</v>
      </c>
      <c r="E74" s="55" t="s">
        <v>229</v>
      </c>
      <c r="F74" s="43"/>
      <c r="G74" s="43"/>
      <c r="H74" s="43"/>
      <c r="I74" s="43"/>
      <c r="J74" s="43"/>
    </row>
    <row r="75" spans="1:10" s="44" customFormat="1" ht="49.5" customHeight="1">
      <c r="A75" s="58" t="s">
        <v>8</v>
      </c>
      <c r="B75" s="59" t="s">
        <v>75</v>
      </c>
      <c r="C75" s="77" t="s">
        <v>230</v>
      </c>
      <c r="D75" s="54" t="s">
        <v>128</v>
      </c>
      <c r="E75" s="72" t="s">
        <v>231</v>
      </c>
      <c r="F75" s="43"/>
      <c r="G75" s="43"/>
      <c r="H75" s="43"/>
      <c r="I75" s="43"/>
      <c r="J75" s="43"/>
    </row>
    <row r="76" spans="1:10" s="44" customFormat="1">
      <c r="A76" s="86" t="s">
        <v>8</v>
      </c>
      <c r="B76" s="56" t="s">
        <v>76</v>
      </c>
      <c r="C76" s="81" t="str">
        <f>IFERROR(C69+C70+C71+C72+C73+C74+C75,"Totale acquisto immobilizzazioni materiali")</f>
        <v>Totale acquisto immobilizzazioni materiali</v>
      </c>
      <c r="D76" s="54"/>
      <c r="E76" s="55"/>
      <c r="F76" s="43"/>
      <c r="G76" s="43"/>
      <c r="H76" s="43"/>
      <c r="I76" s="43"/>
      <c r="J76" s="43"/>
    </row>
    <row r="77" spans="1:10" s="44" customFormat="1" ht="51.75" customHeight="1">
      <c r="A77" s="58" t="s">
        <v>1</v>
      </c>
      <c r="B77" s="59" t="s">
        <v>77</v>
      </c>
      <c r="C77" s="77" t="s">
        <v>232</v>
      </c>
      <c r="D77" s="54" t="s">
        <v>128</v>
      </c>
      <c r="E77" s="55" t="s">
        <v>233</v>
      </c>
      <c r="F77" s="43"/>
      <c r="G77" s="43"/>
      <c r="H77" s="43"/>
      <c r="I77" s="43"/>
      <c r="J77" s="43"/>
    </row>
    <row r="78" spans="1:10" s="44" customFormat="1" ht="51.75" customHeight="1">
      <c r="A78" s="58" t="s">
        <v>1</v>
      </c>
      <c r="B78" s="59" t="s">
        <v>78</v>
      </c>
      <c r="C78" s="77" t="s">
        <v>234</v>
      </c>
      <c r="D78" s="54" t="s">
        <v>128</v>
      </c>
      <c r="E78" s="55" t="s">
        <v>235</v>
      </c>
      <c r="F78" s="43"/>
      <c r="G78" s="43"/>
      <c r="H78" s="43"/>
      <c r="I78" s="43"/>
      <c r="J78" s="43"/>
    </row>
    <row r="79" spans="1:10" s="44" customFormat="1" ht="51.75" customHeight="1">
      <c r="A79" s="58" t="s">
        <v>1</v>
      </c>
      <c r="B79" s="59" t="s">
        <v>79</v>
      </c>
      <c r="C79" s="77" t="s">
        <v>236</v>
      </c>
      <c r="D79" s="54" t="s">
        <v>128</v>
      </c>
      <c r="E79" s="55" t="s">
        <v>237</v>
      </c>
      <c r="F79" s="43"/>
      <c r="G79" s="43"/>
      <c r="H79" s="43"/>
      <c r="I79" s="43"/>
      <c r="J79" s="43"/>
    </row>
    <row r="80" spans="1:10" s="44" customFormat="1" ht="51.75" customHeight="1">
      <c r="A80" s="58" t="s">
        <v>1</v>
      </c>
      <c r="B80" s="59" t="s">
        <v>80</v>
      </c>
      <c r="C80" s="77" t="s">
        <v>238</v>
      </c>
      <c r="D80" s="54" t="s">
        <v>128</v>
      </c>
      <c r="E80" s="55" t="s">
        <v>239</v>
      </c>
      <c r="F80" s="43"/>
      <c r="G80" s="43"/>
      <c r="H80" s="43"/>
      <c r="I80" s="43"/>
      <c r="J80" s="43"/>
    </row>
    <row r="81" spans="1:10" s="44" customFormat="1" ht="51.75" customHeight="1">
      <c r="A81" s="58" t="s">
        <v>1</v>
      </c>
      <c r="B81" s="59" t="s">
        <v>81</v>
      </c>
      <c r="C81" s="77" t="s">
        <v>240</v>
      </c>
      <c r="D81" s="54" t="s">
        <v>128</v>
      </c>
      <c r="E81" s="55" t="s">
        <v>241</v>
      </c>
      <c r="F81" s="43"/>
      <c r="G81" s="43"/>
      <c r="H81" s="43"/>
      <c r="I81" s="43"/>
      <c r="J81" s="43"/>
    </row>
    <row r="82" spans="1:10" s="44" customFormat="1" ht="51.75" customHeight="1">
      <c r="A82" s="58" t="s">
        <v>1</v>
      </c>
      <c r="B82" s="59" t="s">
        <v>82</v>
      </c>
      <c r="C82" s="77" t="s">
        <v>242</v>
      </c>
      <c r="D82" s="54" t="s">
        <v>128</v>
      </c>
      <c r="E82" s="55" t="s">
        <v>243</v>
      </c>
      <c r="F82" s="43"/>
      <c r="G82" s="43"/>
      <c r="H82" s="43"/>
      <c r="I82" s="43"/>
      <c r="J82" s="43"/>
    </row>
    <row r="83" spans="1:10" s="44" customFormat="1" ht="51.75" customHeight="1">
      <c r="A83" s="58" t="s">
        <v>1</v>
      </c>
      <c r="B83" s="59" t="s">
        <v>83</v>
      </c>
      <c r="C83" s="77" t="s">
        <v>244</v>
      </c>
      <c r="D83" s="54" t="s">
        <v>128</v>
      </c>
      <c r="E83" s="55" t="s">
        <v>245</v>
      </c>
      <c r="F83" s="43"/>
      <c r="G83" s="43"/>
      <c r="H83" s="43"/>
      <c r="I83" s="43"/>
      <c r="J83" s="43"/>
    </row>
    <row r="84" spans="1:10" s="44" customFormat="1" ht="18.75" customHeight="1">
      <c r="A84" s="51" t="s">
        <v>1</v>
      </c>
      <c r="B84" s="56" t="s">
        <v>84</v>
      </c>
      <c r="C84" s="81" t="str">
        <f>IFERROR(C77+C78+C79+C80+C81+C82+C83,"Totale valore netto contabile immobilizzazioni materiali dismesse")</f>
        <v>Totale valore netto contabile immobilizzazioni materiali dismesse</v>
      </c>
      <c r="D84" s="54"/>
      <c r="E84" s="55"/>
      <c r="F84" s="43"/>
      <c r="G84" s="43"/>
      <c r="H84" s="43"/>
      <c r="I84" s="43"/>
      <c r="J84" s="43"/>
    </row>
    <row r="85" spans="1:10" s="44" customFormat="1" ht="24" customHeight="1">
      <c r="A85" s="58" t="s">
        <v>8</v>
      </c>
      <c r="B85" s="59" t="s">
        <v>85</v>
      </c>
      <c r="C85" s="53" t="s">
        <v>246</v>
      </c>
      <c r="D85" s="54" t="s">
        <v>128</v>
      </c>
      <c r="E85" s="55" t="s">
        <v>247</v>
      </c>
      <c r="F85" s="43"/>
      <c r="G85" s="43"/>
      <c r="H85" s="43"/>
      <c r="I85" s="43"/>
      <c r="J85" s="43"/>
    </row>
    <row r="86" spans="1:10" s="44" customFormat="1" ht="31.5" customHeight="1">
      <c r="A86" s="58" t="s">
        <v>8</v>
      </c>
      <c r="B86" s="59" t="s">
        <v>86</v>
      </c>
      <c r="C86" s="53" t="s">
        <v>248</v>
      </c>
      <c r="D86" s="54" t="s">
        <v>128</v>
      </c>
      <c r="E86" s="55" t="s">
        <v>247</v>
      </c>
      <c r="F86" s="43"/>
      <c r="G86" s="43"/>
      <c r="H86" s="43"/>
      <c r="I86" s="43"/>
      <c r="J86" s="43"/>
    </row>
    <row r="87" spans="1:10" s="44" customFormat="1" ht="21" customHeight="1">
      <c r="A87" s="51" t="s">
        <v>8</v>
      </c>
      <c r="B87" s="56" t="s">
        <v>87</v>
      </c>
      <c r="C87" s="81" t="str">
        <f>IFERROR(C85+C86,"Totale acquisto immobilizzazioni finanziarie")</f>
        <v>Totale acquisto immobilizzazioni finanziarie</v>
      </c>
      <c r="D87" s="54"/>
      <c r="E87" s="55"/>
      <c r="F87" s="43"/>
      <c r="G87" s="43"/>
      <c r="H87" s="43"/>
      <c r="I87" s="43"/>
      <c r="J87" s="43"/>
    </row>
    <row r="88" spans="1:10" s="44" customFormat="1" ht="21" customHeight="1">
      <c r="A88" s="58" t="s">
        <v>1</v>
      </c>
      <c r="B88" s="59" t="s">
        <v>88</v>
      </c>
      <c r="C88" s="53" t="s">
        <v>249</v>
      </c>
      <c r="D88" s="54" t="s">
        <v>128</v>
      </c>
      <c r="E88" s="55" t="s">
        <v>247</v>
      </c>
      <c r="F88" s="43"/>
      <c r="G88" s="43"/>
      <c r="H88" s="43"/>
      <c r="I88" s="43"/>
      <c r="J88" s="43"/>
    </row>
    <row r="89" spans="1:10" s="44" customFormat="1" ht="33.75" customHeight="1">
      <c r="A89" s="58" t="s">
        <v>1</v>
      </c>
      <c r="B89" s="59" t="s">
        <v>89</v>
      </c>
      <c r="C89" s="53" t="s">
        <v>250</v>
      </c>
      <c r="D89" s="54" t="s">
        <v>128</v>
      </c>
      <c r="E89" s="55" t="s">
        <v>247</v>
      </c>
      <c r="F89" s="43"/>
      <c r="G89" s="43"/>
      <c r="H89" s="43"/>
      <c r="I89" s="43"/>
      <c r="J89" s="43"/>
    </row>
    <row r="90" spans="1:10" s="44" customFormat="1" ht="39" customHeight="1">
      <c r="A90" s="51" t="s">
        <v>1</v>
      </c>
      <c r="B90" s="56" t="s">
        <v>90</v>
      </c>
      <c r="C90" s="81" t="str">
        <f>IFERROR(C88+C89,"Totale valore netto contabile immobilizzazioni finanziarie dismesse")</f>
        <v>Totale valore netto contabile immobilizzazioni finanziarie dismesse</v>
      </c>
      <c r="D90" s="54"/>
      <c r="E90" s="55"/>
      <c r="F90" s="43"/>
      <c r="G90" s="43"/>
      <c r="H90" s="43"/>
      <c r="I90" s="43"/>
      <c r="J90" s="43"/>
    </row>
    <row r="91" spans="1:10" s="44" customFormat="1" ht="62.25" customHeight="1">
      <c r="A91" s="51" t="s">
        <v>17</v>
      </c>
      <c r="B91" s="56" t="s">
        <v>91</v>
      </c>
      <c r="C91" s="53" t="s">
        <v>251</v>
      </c>
      <c r="D91" s="54" t="s">
        <v>128</v>
      </c>
      <c r="E91" s="55" t="s">
        <v>252</v>
      </c>
      <c r="F91" s="43"/>
      <c r="G91" s="43"/>
      <c r="H91" s="43"/>
      <c r="I91" s="43"/>
      <c r="J91" s="43"/>
    </row>
    <row r="92" spans="1:10" s="44" customFormat="1" ht="15.75">
      <c r="A92" s="142" t="s">
        <v>92</v>
      </c>
      <c r="B92" s="143"/>
      <c r="C92" s="83" t="str">
        <f>IFERROR(C62+C68+C76+C84+C87+C90,"Totale attività di investimento")</f>
        <v>Totale attività di investimento</v>
      </c>
      <c r="D92" s="74"/>
      <c r="E92" s="75"/>
      <c r="F92" s="43"/>
      <c r="G92" s="43"/>
      <c r="H92" s="43"/>
      <c r="I92" s="43"/>
      <c r="J92" s="43"/>
    </row>
    <row r="93" spans="1:10" s="44" customFormat="1">
      <c r="A93" s="129" t="s">
        <v>93</v>
      </c>
      <c r="B93" s="130"/>
      <c r="C93" s="87"/>
      <c r="D93" s="84"/>
      <c r="E93" s="85"/>
      <c r="F93" s="43"/>
      <c r="G93" s="43"/>
      <c r="H93" s="43"/>
      <c r="I93" s="43"/>
      <c r="J93" s="43"/>
    </row>
    <row r="94" spans="1:10" s="44" customFormat="1" ht="53.25" customHeight="1">
      <c r="A94" s="58" t="s">
        <v>26</v>
      </c>
      <c r="B94" s="64" t="s">
        <v>94</v>
      </c>
      <c r="C94" s="53" t="s">
        <v>253</v>
      </c>
      <c r="D94" s="54" t="s">
        <v>155</v>
      </c>
      <c r="E94" s="55" t="s">
        <v>254</v>
      </c>
      <c r="F94" s="43"/>
      <c r="G94" s="43"/>
      <c r="H94" s="43"/>
      <c r="I94" s="43"/>
      <c r="J94" s="43"/>
    </row>
    <row r="95" spans="1:10" s="44" customFormat="1" ht="53.25" customHeight="1">
      <c r="A95" s="58" t="s">
        <v>26</v>
      </c>
      <c r="B95" s="64" t="s">
        <v>95</v>
      </c>
      <c r="C95" s="53" t="s">
        <v>255</v>
      </c>
      <c r="D95" s="54" t="s">
        <v>155</v>
      </c>
      <c r="E95" s="55" t="s">
        <v>256</v>
      </c>
      <c r="F95" s="43"/>
      <c r="G95" s="43"/>
      <c r="H95" s="43"/>
      <c r="I95" s="43"/>
      <c r="J95" s="43"/>
    </row>
    <row r="96" spans="1:10" s="44" customFormat="1" ht="53.25" customHeight="1">
      <c r="A96" s="58" t="s">
        <v>26</v>
      </c>
      <c r="B96" s="64" t="s">
        <v>96</v>
      </c>
      <c r="C96" s="53" t="s">
        <v>257</v>
      </c>
      <c r="D96" s="54" t="s">
        <v>155</v>
      </c>
      <c r="E96" s="55" t="s">
        <v>258</v>
      </c>
      <c r="F96" s="43"/>
      <c r="G96" s="43"/>
      <c r="H96" s="43"/>
      <c r="I96" s="43"/>
      <c r="J96" s="43"/>
    </row>
    <row r="97" spans="1:10" s="44" customFormat="1" ht="53.25" customHeight="1">
      <c r="A97" s="58" t="s">
        <v>26</v>
      </c>
      <c r="B97" s="64" t="s">
        <v>97</v>
      </c>
      <c r="C97" s="88" t="s">
        <v>259</v>
      </c>
      <c r="D97" s="54" t="s">
        <v>155</v>
      </c>
      <c r="E97" s="72" t="s">
        <v>260</v>
      </c>
      <c r="F97" s="43"/>
      <c r="G97" s="43"/>
      <c r="H97" s="43"/>
      <c r="I97" s="43"/>
      <c r="J97" s="43"/>
    </row>
    <row r="98" spans="1:10" s="44" customFormat="1" ht="53.25" customHeight="1">
      <c r="A98" s="58" t="s">
        <v>26</v>
      </c>
      <c r="B98" s="64" t="s">
        <v>98</v>
      </c>
      <c r="C98" s="77" t="s">
        <v>261</v>
      </c>
      <c r="D98" s="54" t="s">
        <v>155</v>
      </c>
      <c r="E98" s="55" t="s">
        <v>262</v>
      </c>
      <c r="F98" s="43"/>
      <c r="G98" s="43"/>
      <c r="H98" s="43"/>
      <c r="I98" s="43"/>
      <c r="J98" s="43"/>
    </row>
    <row r="99" spans="1:10" s="44" customFormat="1">
      <c r="A99" s="51" t="s">
        <v>26</v>
      </c>
      <c r="B99" s="52" t="s">
        <v>263</v>
      </c>
      <c r="C99" s="89" t="s">
        <v>264</v>
      </c>
      <c r="D99" s="54"/>
      <c r="E99" s="55"/>
      <c r="F99" s="43"/>
      <c r="G99" s="43"/>
      <c r="H99" s="43"/>
      <c r="I99" s="43"/>
      <c r="J99" s="43"/>
    </row>
    <row r="100" spans="1:10" s="44" customFormat="1" ht="45" customHeight="1">
      <c r="A100" s="51" t="s">
        <v>26</v>
      </c>
      <c r="B100" s="52" t="s">
        <v>265</v>
      </c>
      <c r="C100" s="77" t="s">
        <v>266</v>
      </c>
      <c r="D100" s="54" t="s">
        <v>155</v>
      </c>
      <c r="E100" s="55" t="s">
        <v>267</v>
      </c>
      <c r="F100" s="43"/>
      <c r="G100" s="43"/>
      <c r="H100" s="43"/>
      <c r="I100" s="43"/>
      <c r="J100" s="43"/>
    </row>
    <row r="101" spans="1:10" s="44" customFormat="1" ht="80.25" customHeight="1">
      <c r="A101" s="58" t="s">
        <v>1</v>
      </c>
      <c r="B101" s="64" t="s">
        <v>99</v>
      </c>
      <c r="C101" s="77" t="s">
        <v>268</v>
      </c>
      <c r="D101" s="54" t="s">
        <v>128</v>
      </c>
      <c r="E101" s="72" t="s">
        <v>269</v>
      </c>
      <c r="F101" s="43"/>
      <c r="G101" s="43"/>
      <c r="H101" s="43"/>
      <c r="I101" s="43"/>
      <c r="J101" s="43"/>
    </row>
    <row r="102" spans="1:10" s="44" customFormat="1" ht="132" customHeight="1">
      <c r="A102" s="58" t="s">
        <v>26</v>
      </c>
      <c r="B102" s="64" t="s">
        <v>100</v>
      </c>
      <c r="C102" s="53" t="s">
        <v>270</v>
      </c>
      <c r="D102" s="54" t="s">
        <v>155</v>
      </c>
      <c r="E102" s="80" t="s">
        <v>271</v>
      </c>
      <c r="F102" s="43"/>
      <c r="G102" s="43"/>
      <c r="H102" s="43"/>
      <c r="I102" s="43"/>
      <c r="J102" s="43"/>
    </row>
    <row r="103" spans="1:10" s="44" customFormat="1" ht="21.75" customHeight="1">
      <c r="A103" s="51" t="s">
        <v>26</v>
      </c>
      <c r="B103" s="56" t="s">
        <v>108</v>
      </c>
      <c r="C103" s="81" t="str">
        <f>IFERROR(C101+C102,"Totale aumenti/diminuzioni nette contabili al patrimonio netto")</f>
        <v>Totale aumenti/diminuzioni nette contabili al patrimonio netto</v>
      </c>
      <c r="D103" s="54"/>
      <c r="E103" s="55"/>
      <c r="F103" s="43"/>
      <c r="G103" s="43"/>
      <c r="H103" s="43"/>
      <c r="I103" s="43"/>
      <c r="J103" s="43"/>
    </row>
    <row r="104" spans="1:10" s="44" customFormat="1" ht="51" customHeight="1">
      <c r="A104" s="51" t="s">
        <v>26</v>
      </c>
      <c r="B104" s="52" t="s">
        <v>101</v>
      </c>
      <c r="C104" s="53" t="s">
        <v>272</v>
      </c>
      <c r="D104" s="54" t="s">
        <v>155</v>
      </c>
      <c r="E104" s="55" t="s">
        <v>273</v>
      </c>
      <c r="F104" s="43"/>
      <c r="G104" s="43"/>
      <c r="H104" s="43"/>
      <c r="I104" s="43"/>
      <c r="J104" s="43"/>
    </row>
    <row r="105" spans="1:10" s="44" customFormat="1" ht="33" customHeight="1">
      <c r="A105" s="58" t="s">
        <v>1</v>
      </c>
      <c r="B105" s="64" t="s">
        <v>102</v>
      </c>
      <c r="C105" s="53" t="s">
        <v>274</v>
      </c>
      <c r="D105" s="70" t="s">
        <v>128</v>
      </c>
      <c r="E105" s="72" t="s">
        <v>275</v>
      </c>
      <c r="F105" s="43"/>
      <c r="G105" s="43"/>
      <c r="H105" s="43"/>
      <c r="I105" s="43"/>
      <c r="J105" s="43"/>
    </row>
    <row r="106" spans="1:10" s="44" customFormat="1" ht="60" customHeight="1">
      <c r="A106" s="58" t="s">
        <v>8</v>
      </c>
      <c r="B106" s="64" t="s">
        <v>103</v>
      </c>
      <c r="C106" s="53" t="s">
        <v>276</v>
      </c>
      <c r="D106" s="54" t="s">
        <v>155</v>
      </c>
      <c r="E106" s="55" t="s">
        <v>277</v>
      </c>
      <c r="F106" s="43"/>
      <c r="G106" s="43"/>
      <c r="H106" s="43"/>
      <c r="I106" s="43"/>
      <c r="J106" s="43"/>
    </row>
    <row r="107" spans="1:10" s="44" customFormat="1" ht="15.75">
      <c r="A107" s="142" t="s">
        <v>104</v>
      </c>
      <c r="B107" s="143"/>
      <c r="C107" s="90" t="str">
        <f>IFERROR(C100+C103+C104,"Totale attività di finanziamento")</f>
        <v>Totale attività di finanziamento</v>
      </c>
      <c r="D107" s="91"/>
      <c r="E107" s="92"/>
      <c r="F107" s="43"/>
      <c r="G107" s="43"/>
      <c r="H107" s="43"/>
      <c r="I107" s="43"/>
      <c r="J107" s="43"/>
    </row>
    <row r="108" spans="1:10" s="44" customFormat="1">
      <c r="A108" s="144" t="s">
        <v>105</v>
      </c>
      <c r="B108" s="145"/>
      <c r="C108" s="93" t="str">
        <f>IFERROR(C55+C92+C107,"Flusso di cassa complessivo")</f>
        <v>Flusso di cassa complessivo</v>
      </c>
      <c r="D108" s="94"/>
      <c r="E108" s="95"/>
      <c r="F108" s="43"/>
      <c r="G108" s="43"/>
      <c r="H108" s="43"/>
      <c r="I108" s="43"/>
      <c r="J108" s="43"/>
    </row>
    <row r="109" spans="1:10" s="44" customFormat="1" ht="90" customHeight="1">
      <c r="A109" s="146" t="s">
        <v>106</v>
      </c>
      <c r="B109" s="147"/>
      <c r="C109" s="53" t="s">
        <v>278</v>
      </c>
      <c r="D109" s="54" t="s">
        <v>155</v>
      </c>
      <c r="E109" s="55" t="s">
        <v>279</v>
      </c>
      <c r="F109" s="43"/>
      <c r="G109" s="43"/>
      <c r="H109" s="43"/>
      <c r="I109" s="43"/>
      <c r="J109" s="43"/>
    </row>
    <row r="110" spans="1:10" s="44" customFormat="1" ht="46.5" customHeight="1" thickBot="1">
      <c r="A110" s="137" t="s">
        <v>109</v>
      </c>
      <c r="B110" s="138"/>
      <c r="C110" s="96" t="str">
        <f>IFERROR(C108-C109,"Squadratura")</f>
        <v>Squadratura</v>
      </c>
      <c r="D110" s="97"/>
      <c r="E110" s="98"/>
      <c r="F110" s="43"/>
      <c r="G110" s="43"/>
      <c r="H110" s="43"/>
      <c r="I110" s="43"/>
      <c r="J110" s="43"/>
    </row>
    <row r="111" spans="1:10">
      <c r="A111" s="99"/>
      <c r="B111" s="99"/>
      <c r="C111" s="100"/>
      <c r="D111" s="99"/>
      <c r="E111" s="101"/>
    </row>
    <row r="112" spans="1:10">
      <c r="A112" s="99"/>
      <c r="B112" s="99"/>
      <c r="C112" s="100"/>
      <c r="D112" s="99"/>
      <c r="E112" s="101"/>
    </row>
    <row r="113" spans="1:10" s="44" customFormat="1">
      <c r="A113" s="102"/>
      <c r="B113" s="102"/>
      <c r="C113" s="103"/>
      <c r="D113" s="102"/>
      <c r="E113" s="43"/>
      <c r="F113" s="43"/>
      <c r="G113" s="43"/>
      <c r="H113" s="43"/>
      <c r="I113" s="43"/>
      <c r="J113" s="43"/>
    </row>
    <row r="114" spans="1:10" s="44" customFormat="1">
      <c r="A114" s="102"/>
      <c r="B114" s="102"/>
      <c r="C114" s="103"/>
      <c r="D114" s="102"/>
      <c r="E114" s="43"/>
      <c r="F114" s="43"/>
      <c r="G114" s="43"/>
      <c r="H114" s="43"/>
      <c r="I114" s="43"/>
      <c r="J114" s="43"/>
    </row>
  </sheetData>
  <mergeCells count="18">
    <mergeCell ref="A110:B110"/>
    <mergeCell ref="A18:B18"/>
    <mergeCell ref="A22:B22"/>
    <mergeCell ref="A25:B25"/>
    <mergeCell ref="A26:B26"/>
    <mergeCell ref="A55:B55"/>
    <mergeCell ref="A56:B56"/>
    <mergeCell ref="A92:B92"/>
    <mergeCell ref="A93:B93"/>
    <mergeCell ref="A107:B107"/>
    <mergeCell ref="A108:B108"/>
    <mergeCell ref="A109:B109"/>
    <mergeCell ref="A13:B13"/>
    <mergeCell ref="A1:E1"/>
    <mergeCell ref="A2:E2"/>
    <mergeCell ref="A3:B3"/>
    <mergeCell ref="A4:B4"/>
    <mergeCell ref="A10:B10"/>
  </mergeCells>
  <printOptions horizontalCentered="1" verticalCentered="1"/>
  <pageMargins left="0.51181102362204722" right="0.51181102362204722" top="0.35433070866141736" bottom="0.74803149606299213" header="0.31496062992125984" footer="0.31496062992125984"/>
  <pageSetup paperSize="8" scale="60" fitToHeight="3" orientation="landscape" r:id="rId1"/>
  <headerFooter>
    <oddHeader>&amp;R&amp;"-,Grassetto"&amp;12Allegato 2_DDG 544/2015</oddHeader>
    <oddFooter>Pagina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Schema Rediconto Finanziario</vt:lpstr>
      <vt:lpstr>Linee guida RF</vt:lpstr>
      <vt:lpstr>'Linee guida RF'!Area_stampa</vt:lpstr>
      <vt:lpstr>'Schema Rediconto Finanziario'!Area_stampa</vt:lpstr>
      <vt:lpstr>'Linee guida RF'!Titoli_stampa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Sesto, Mariachiara</dc:creator>
  <cp:lastModifiedBy>dellombra</cp:lastModifiedBy>
  <cp:lastPrinted>2022-09-21T10:57:32Z</cp:lastPrinted>
  <dcterms:created xsi:type="dcterms:W3CDTF">2010-11-16T09:11:24Z</dcterms:created>
  <dcterms:modified xsi:type="dcterms:W3CDTF">2022-09-21T10:59:12Z</dcterms:modified>
</cp:coreProperties>
</file>